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инпром" sheetId="1" r:id="rId1"/>
    <sheet name="Лист3" sheetId="2" r:id="rId2"/>
    <sheet name="Лист4" sheetId="3" r:id="rId3"/>
    <sheet name="Лист5" sheetId="4" r:id="rId4"/>
  </sheets>
  <definedNames>
    <definedName name="Excel_BuiltIn_Print_Area" localSheetId="0">'минпром'!$H$453</definedName>
  </definedNames>
  <calcPr fullCalcOnLoad="1"/>
</workbook>
</file>

<file path=xl/sharedStrings.xml><?xml version="1.0" encoding="utf-8"?>
<sst xmlns="http://schemas.openxmlformats.org/spreadsheetml/2006/main" count="1159" uniqueCount="329">
  <si>
    <t xml:space="preserve">Сводный отчет </t>
  </si>
  <si>
    <t>№ п/п</t>
  </si>
  <si>
    <t>Наименование мероприятия по энергосбережению</t>
  </si>
  <si>
    <t>Ед. измерения</t>
  </si>
  <si>
    <t>Объем работ</t>
  </si>
  <si>
    <t xml:space="preserve"> Объем затрат и источник финансирования (тыс. руб.)</t>
  </si>
  <si>
    <t>Экономический эффект с момента внедрения</t>
  </si>
  <si>
    <t>год внедрения</t>
  </si>
  <si>
    <t>кол-во ед.</t>
  </si>
  <si>
    <t>общие</t>
  </si>
  <si>
    <t>в том числе по источникам</t>
  </si>
  <si>
    <t>Экономия энергоресурсов</t>
  </si>
  <si>
    <t>Экономия средств (тыс. руб)</t>
  </si>
  <si>
    <t>I. Организационные мероприятия по повышению эффективности использования топливно-энергетических ресурсов на территории Грачевского района</t>
  </si>
  <si>
    <t>Организация обучения и просвещения по вопросам энергосбережения специалистов органов местного самоуправления, муниципальных  организаций (учреждений) и населения</t>
  </si>
  <si>
    <t>чел.</t>
  </si>
  <si>
    <t xml:space="preserve">развитие кадрового потенциала в сфере энергетической эффективности и распространение  опыта внедрения энергосберегающих технологий и оборудования </t>
  </si>
  <si>
    <t>статья(публикация на сайте)</t>
  </si>
  <si>
    <t>информационное обеспечение потребителей Грачевского района о способах энергосбережения и повышения энергетической эффективности</t>
  </si>
  <si>
    <t>III. Мероприятия по энергосбережению и повышению энергетической эффективности жилищного фонда и административных зданий</t>
  </si>
  <si>
    <t>Установка приборов учета и регулирования потребления энергетических ресурсов на объектах бюджетной  сферы и  жилищно-коммунального хозяйства района</t>
  </si>
  <si>
    <t>шт.</t>
  </si>
  <si>
    <t>всего, в т.ч:</t>
  </si>
  <si>
    <t xml:space="preserve">Бюджет муниципального района </t>
  </si>
  <si>
    <t xml:space="preserve">Снижение потребления всего, в т.ч. : </t>
  </si>
  <si>
    <t xml:space="preserve">Собственные средства </t>
  </si>
  <si>
    <t>тепловой энергии всего, в т.ч.</t>
  </si>
  <si>
    <t>Бюджет муниципального поселения</t>
  </si>
  <si>
    <t>2010 г.</t>
  </si>
  <si>
    <t>2011 г.</t>
  </si>
  <si>
    <t>2012 г.</t>
  </si>
  <si>
    <t>2013 г.</t>
  </si>
  <si>
    <t>1 кв. 2014 г.</t>
  </si>
  <si>
    <t>воды  всего, в т.ч.</t>
  </si>
  <si>
    <t>2013 г</t>
  </si>
  <si>
    <t>2 кв. 2014 г.</t>
  </si>
  <si>
    <t>3.1.</t>
  </si>
  <si>
    <t xml:space="preserve">Администрация Грачевского муниципального района </t>
  </si>
  <si>
    <t>мероприятие реализовано в 2010 году</t>
  </si>
  <si>
    <t>Всего  тепловой энергииГкал, в т.ч.</t>
  </si>
  <si>
    <t>2010 г. ,   Гкал</t>
  </si>
  <si>
    <t xml:space="preserve"> 2011 г.,  Гкал</t>
  </si>
  <si>
    <t xml:space="preserve"> 2012 г.,  Гкал</t>
  </si>
  <si>
    <t>2013  г.</t>
  </si>
  <si>
    <t>2013 г, Гкал</t>
  </si>
  <si>
    <t>3.2.</t>
  </si>
  <si>
    <t>Учреждения образования администрации Грачевского муниципального района</t>
  </si>
  <si>
    <t>Всего тепловой энергии Гкал, в т.ч.</t>
  </si>
  <si>
    <t>2010 г. -   Гкал</t>
  </si>
  <si>
    <t xml:space="preserve"> 2011 г.-  Гкал</t>
  </si>
  <si>
    <t xml:space="preserve"> 2013 г., Гкал</t>
  </si>
  <si>
    <t>3.3.</t>
  </si>
  <si>
    <t>МУК "Дом культуры " с. Сергиевское</t>
  </si>
  <si>
    <t>Всего экономия  воды  куб. м , в т.ч.</t>
  </si>
  <si>
    <t>2010 г., куб.м</t>
  </si>
  <si>
    <t>2011 г., куб.м</t>
  </si>
  <si>
    <t>2012 г., куб.м</t>
  </si>
  <si>
    <t>2013 г. куб.м.</t>
  </si>
  <si>
    <t>3.4.</t>
  </si>
  <si>
    <t>МКУК «Культурно-досуговый центр с. Кугульта»</t>
  </si>
  <si>
    <t>2013г.</t>
  </si>
  <si>
    <t>3.5</t>
  </si>
  <si>
    <t xml:space="preserve">МКУК "Старомарьевский дом культуры " </t>
  </si>
  <si>
    <t>3.6</t>
  </si>
  <si>
    <t xml:space="preserve">МУК "Дом культуры "  с.Бешпагир </t>
  </si>
  <si>
    <t>3.7</t>
  </si>
  <si>
    <t xml:space="preserve">МУК "Дом культуры " с.Спицевка </t>
  </si>
  <si>
    <t>шт</t>
  </si>
  <si>
    <t>Всего экономия тепловой энергии Гкал, в т.ч.</t>
  </si>
  <si>
    <t xml:space="preserve">2010 г. </t>
  </si>
  <si>
    <t xml:space="preserve"> 2011 г.</t>
  </si>
  <si>
    <t>4.</t>
  </si>
  <si>
    <t>Модернизация систем освещения помещений в административных зданиях органов местного самоуправления и муниципальных учреждениях образования, здравоохранения, культуры и МУП “Коммунальное хозяйство” Грачевского муниципального района всего, в.т.ч.:</t>
  </si>
  <si>
    <t>Снижение потребления электроэнергии всего, кВтч, в т.ч.</t>
  </si>
  <si>
    <t xml:space="preserve">Краевой бюджет </t>
  </si>
  <si>
    <t>федеральный бюджет</t>
  </si>
  <si>
    <t>.2013  г.</t>
  </si>
  <si>
    <t xml:space="preserve"> 2013 г</t>
  </si>
  <si>
    <t xml:space="preserve"> Всего снижение потребления электроэнергии, кВтч, в т.ч.:</t>
  </si>
  <si>
    <t>4.2.</t>
  </si>
  <si>
    <t xml:space="preserve">2011 г. </t>
  </si>
  <si>
    <t>4.3.</t>
  </si>
  <si>
    <t>Учреждения культуры администрации Грачевского муниципального района</t>
  </si>
  <si>
    <t xml:space="preserve">Бюджет муниципального района                                                                    </t>
  </si>
  <si>
    <t>4.4.</t>
  </si>
  <si>
    <t>Управление труда и социальной защиты населения администрации Грачевского муниципального района</t>
  </si>
  <si>
    <t>4.5.</t>
  </si>
  <si>
    <t>Управление сельского хозяйства администрации Грачевского муниципального района</t>
  </si>
  <si>
    <t>4.6.</t>
  </si>
  <si>
    <t>Финансовое управление администрации Грачевского муниципального района</t>
  </si>
  <si>
    <t>4.8.</t>
  </si>
  <si>
    <t>МУП "Коммунальное хозяйство" Грачевского муниципального района</t>
  </si>
  <si>
    <t>4.9.</t>
  </si>
  <si>
    <t>Отдел имущественных и земельных отношений администрации Грачевского муниципального района</t>
  </si>
  <si>
    <t>4.10.</t>
  </si>
  <si>
    <t>Администрация муниципального образования Сергиевского сельсовета (МКУК «Сергиевский ДК»)</t>
  </si>
  <si>
    <t>мероприятие реализовано в 2011 году</t>
  </si>
  <si>
    <t>5.</t>
  </si>
  <si>
    <t>Проведение энергетических обследований и разработка энергетических паспортов потребителей энергоресурсов, финансируемых из бюджетов муниципальных образований Грачевского района</t>
  </si>
  <si>
    <t>выявление нерационального использования энергетических ресурсов в бюджетных учреждениях, финансируемых за счет средств консолидированного бюджета Грачевского муниципального района</t>
  </si>
  <si>
    <t>Краевой бюджет (субсидии по КЦП «Энергосбережение, развитие возобновляемых источников энергии в Ставропольском крае на 2009-2013 годы и на период до 2020 года»)</t>
  </si>
  <si>
    <t>Федеральный бюджет (субсидии на проведение энергетического обследования потребителей ТЭ Р)</t>
  </si>
  <si>
    <t>5.1.</t>
  </si>
  <si>
    <t>5.2.</t>
  </si>
  <si>
    <t>5.3.</t>
  </si>
  <si>
    <r>
      <t>МБУ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Физкультурно-оздоровительный комплекс «Лидер»  администрации Грачевского муниципального района</t>
    </r>
  </si>
  <si>
    <t>5.4.</t>
  </si>
  <si>
    <t>МКУК «Красный культурно-досуговый центр»</t>
  </si>
  <si>
    <t>5.5.</t>
  </si>
  <si>
    <t xml:space="preserve"> Администрация МО Спицевского сельсовета</t>
  </si>
  <si>
    <t>мероприятие реализовано в 2012 году бюджет муниципального образования</t>
  </si>
  <si>
    <t>5.6.</t>
  </si>
  <si>
    <t xml:space="preserve"> Администрация МО Красного сельсовета</t>
  </si>
  <si>
    <t>5.7.</t>
  </si>
  <si>
    <t xml:space="preserve">мероприятие реализовано в 2012 году федеральный  бюджет </t>
  </si>
  <si>
    <t>5.8.</t>
  </si>
  <si>
    <t>5.9.</t>
  </si>
  <si>
    <t>МБУК «Районный межпоселенческий дом культуры» Грачевского муниципального района</t>
  </si>
  <si>
    <t>5.10.</t>
  </si>
  <si>
    <t>МБОУ ДОД «Грачевская детская музыкальная школа»</t>
  </si>
  <si>
    <t>5.11.</t>
  </si>
  <si>
    <t>Отдел образования администрации Грачевского муниципального района СК</t>
  </si>
  <si>
    <t>5.12.</t>
  </si>
  <si>
    <t>МБОУ ДОД»Центр детского творчества»</t>
  </si>
  <si>
    <t>5.13.</t>
  </si>
  <si>
    <t>МКДОУ «Детский сад № 1» х. Базовый</t>
  </si>
  <si>
    <t>5.14.</t>
  </si>
  <si>
    <t>МКДОУ «Детский сад № 2» с. Бешпагир</t>
  </si>
  <si>
    <t>5.15.</t>
  </si>
  <si>
    <t>МКДОУ «Детский сад № 3» п. В. Кугульта</t>
  </si>
  <si>
    <t>5.16.</t>
  </si>
  <si>
    <t>МКДОУ «Детский сад №4» с. Грачевка</t>
  </si>
  <si>
    <t>5.17.</t>
  </si>
  <si>
    <t>МКДОУ «Детский сад № 5» с. Грачёвка</t>
  </si>
  <si>
    <t>5.18.</t>
  </si>
  <si>
    <t>МКДОУ «Детский сад № 6» с. Грачёвка</t>
  </si>
  <si>
    <t>5.19.</t>
  </si>
  <si>
    <t>МКДОУ «Детский сад № 7» с. Красное</t>
  </si>
  <si>
    <t>5.20.</t>
  </si>
  <si>
    <t>МКДОУ «Детский сад № 8» с. Кугульта</t>
  </si>
  <si>
    <t>5.21.</t>
  </si>
  <si>
    <t>МКДОУ «Детский сад № 9»  п. Новоспицевский</t>
  </si>
  <si>
    <t>5.22.</t>
  </si>
  <si>
    <t>МКДОУ «Детский сад № 10» с. Сергиевское</t>
  </si>
  <si>
    <t>5.23.</t>
  </si>
  <si>
    <t>МКДОУ «Детский сад № 11» с. Спицевка</t>
  </si>
  <si>
    <t>5.24.</t>
  </si>
  <si>
    <t>МКДОУ «Детский сад № 12» с. Старомарьевка</t>
  </si>
  <si>
    <t>5.25.</t>
  </si>
  <si>
    <t>МКДОУ «Детский сад № 13» с. Тугулук</t>
  </si>
  <si>
    <t>5.26.</t>
  </si>
  <si>
    <t>МКДОУ «Детский сад № 14»  п. Ямки</t>
  </si>
  <si>
    <t>5.27.</t>
  </si>
  <si>
    <t>МКОУ «СОШ 1»  с. Грачевка</t>
  </si>
  <si>
    <t>5.28.</t>
  </si>
  <si>
    <t>МКОУ «СОШ 2»  с. Бешпагир</t>
  </si>
  <si>
    <t>5.29.</t>
  </si>
  <si>
    <t>МКОУ «СОШ 3»  с. Кугульта</t>
  </si>
  <si>
    <t>5.30.</t>
  </si>
  <si>
    <t>МКОУ «СОШ 4»  с. Красное</t>
  </si>
  <si>
    <t>5.31.</t>
  </si>
  <si>
    <t>МКОУ «СОШ 5»  с. Сергиевское</t>
  </si>
  <si>
    <t>5.32.</t>
  </si>
  <si>
    <t>МКОУ «СОШ 6»  с.Спицевка</t>
  </si>
  <si>
    <t>5.33.</t>
  </si>
  <si>
    <t>МКОУ «СОШ 7»  с. Старомарьевка</t>
  </si>
  <si>
    <t>5.34.</t>
  </si>
  <si>
    <t xml:space="preserve">МКОУ «СОШ 9» п. В. Кугульта </t>
  </si>
  <si>
    <t>5.35.</t>
  </si>
  <si>
    <t>МБУК «Грачевская межпоселенческая центральная районная библиотека» Грачевского муниципального района СК</t>
  </si>
  <si>
    <t>5.36.</t>
  </si>
  <si>
    <t>Отдел культуры администрации Грачевского муниципального района СК</t>
  </si>
  <si>
    <t>5.37.</t>
  </si>
  <si>
    <t>МБУЗ "Грачевская центральная районная больница"</t>
  </si>
  <si>
    <t>5.38.</t>
  </si>
  <si>
    <t>МКУ «Единая дежурно-диспетчерская служба»</t>
  </si>
  <si>
    <t>5.39.</t>
  </si>
  <si>
    <t>МКОУ «СОШ 10»  х. Октябрь</t>
  </si>
  <si>
    <t>5.40.</t>
  </si>
  <si>
    <t>МКУ «Центр молодежи «Юность»</t>
  </si>
  <si>
    <t>5.41.</t>
  </si>
  <si>
    <t>5.42.</t>
  </si>
  <si>
    <t>МКУК «Культурно-досуговый центр « с. Тугулук</t>
  </si>
  <si>
    <t>5.43.</t>
  </si>
  <si>
    <t>Администрация муниципального образования с. Тугулук</t>
  </si>
  <si>
    <t>мероприятие реализовано в 2012 году  бюджет муниципального образования</t>
  </si>
  <si>
    <t>5.44.</t>
  </si>
  <si>
    <t>МКУК "Спицевский культурно-досуговый центр"</t>
  </si>
  <si>
    <t>5.45.</t>
  </si>
  <si>
    <t>Администрация муниципального образования Старомарьевского сельсовета</t>
  </si>
  <si>
    <t>5.46.</t>
  </si>
  <si>
    <t>МКУК "Старомарьевский культурно-досуговый центр"</t>
  </si>
  <si>
    <t>5.47.</t>
  </si>
  <si>
    <t>Администрация муниципального образования Кугультинского  сельсовета</t>
  </si>
  <si>
    <t>5.48.</t>
  </si>
  <si>
    <t xml:space="preserve">МКУК "Культурно-досуговый центр" п. В. Кугульта </t>
  </si>
  <si>
    <t>5.49.</t>
  </si>
  <si>
    <t xml:space="preserve">МКУК "Культурно-досуговый центр" с. Кугульта </t>
  </si>
  <si>
    <t>5.50.</t>
  </si>
  <si>
    <t>Администрация муниципального образования с. Бешпагир</t>
  </si>
  <si>
    <t>5.51</t>
  </si>
  <si>
    <t>МКУК "Бешпагирский Дом культуры»</t>
  </si>
  <si>
    <t>5.52</t>
  </si>
  <si>
    <t>Администрация муниципального образования с. Грачевка</t>
  </si>
  <si>
    <t>5.53</t>
  </si>
  <si>
    <t>Администрация муниципального образования Сергиевского сельсовета</t>
  </si>
  <si>
    <t>5.54</t>
  </si>
  <si>
    <t>Совет депутатов  муниципального образования Сергиевского сельсовета</t>
  </si>
  <si>
    <t>5,55</t>
  </si>
  <si>
    <t>Совет депутатов  муниципального образования Старомарьевского сельсовета</t>
  </si>
  <si>
    <t>5.56</t>
  </si>
  <si>
    <t>Совет депутатов  муниципального образования Спицевского сельсовета</t>
  </si>
  <si>
    <t>5.57</t>
  </si>
  <si>
    <t>МУП «Новый век»</t>
  </si>
  <si>
    <t>5.58</t>
  </si>
  <si>
    <t>Совет депутатов  муниципального образования с. Бешпагир</t>
  </si>
  <si>
    <t>5.59</t>
  </si>
  <si>
    <t>МКУК «Грачевский районный организационно-методический центр»»</t>
  </si>
  <si>
    <t>5.60</t>
  </si>
  <si>
    <t>МУП «Коммунальное хозяйство! Грачевского муниципального района СК</t>
  </si>
  <si>
    <t>5.61</t>
  </si>
  <si>
    <t xml:space="preserve">Совет Грачевского муниципального района Ставропольского края </t>
  </si>
  <si>
    <t>5.62</t>
  </si>
  <si>
    <t>МКУК Сергиевский ДК»</t>
  </si>
  <si>
    <t>6.</t>
  </si>
  <si>
    <t>Проведение мероприятий по снижению потерь тепла в  муниципальных учреждениях образования, здравоохранения, культуры  с применением современных энергоэффективных материалов и технологий (замена оконных блоков, дверей, внутренних систем теплоснабжения, утепление фасадов) всего, в.т.ч.:</t>
  </si>
  <si>
    <t>снижение потерь тепловой энергии, газа и электроэнергии на отопление бюджетных  организаций</t>
  </si>
  <si>
    <t>всего</t>
  </si>
  <si>
    <t>6.1.</t>
  </si>
  <si>
    <t>6.2.</t>
  </si>
  <si>
    <t>6.3.</t>
  </si>
  <si>
    <t>7.</t>
  </si>
  <si>
    <t xml:space="preserve">Создание автономных источников теплоснабжения для организаций района, финансируемых за счет средств бюджетов Грачевского муниципального района и муниципальных образований района всего, в.т.ч.: </t>
  </si>
  <si>
    <t>всего,</t>
  </si>
  <si>
    <t>мероприятия реализованы в 2009-2010 гг</t>
  </si>
  <si>
    <t xml:space="preserve"> электроэнергии, кВтч, в т.ч.:</t>
  </si>
  <si>
    <t xml:space="preserve"> в т.ч:</t>
  </si>
  <si>
    <t>газа  куб. м.;</t>
  </si>
  <si>
    <t>воды, куб. м.</t>
  </si>
  <si>
    <t>7.1.</t>
  </si>
  <si>
    <t>Создание автономного источника теплоснабжения с внедрением энергосберегающего оборудования в МУК «Тугулукский Дом культуры» с.Тугулук</t>
  </si>
  <si>
    <t>Шт</t>
  </si>
  <si>
    <t>мероприятие реализовано в 2009 году</t>
  </si>
  <si>
    <t>Всего экономия  газа  куб. м , в т.ч.</t>
  </si>
  <si>
    <t xml:space="preserve"> 2010 г., куб.м</t>
  </si>
  <si>
    <t>2013 г куб.м.</t>
  </si>
  <si>
    <t xml:space="preserve"> 2013 г куб.м.</t>
  </si>
  <si>
    <t>7.2.</t>
  </si>
  <si>
    <t xml:space="preserve">Модернизация системы теплоснабжения жилых многоквартирных домов ул. Юбилейной №4 и №10 с. Красного с установкой четырех котлов наружного размещения типа КСУВ-100 и энергоэффективного насосного оборудования </t>
  </si>
  <si>
    <t>Создание автономного источника теплоснабжения с внедрением энергосберегающего оборудования в МДОУ «Детский сад №2» с.Бешпагир</t>
  </si>
  <si>
    <t>7.4.</t>
  </si>
  <si>
    <t>Создание автономного источника теплоснабжения с внедрением энергосберегающего оборудования в МОУ СОШ №4  с.Красного</t>
  </si>
  <si>
    <t xml:space="preserve"> 2013 г куб.м</t>
  </si>
  <si>
    <t>8</t>
  </si>
  <si>
    <t>Реконструкция  систем уличного освещения в населенных пунктах района с установкой энергоэффективных источников света и систем управления освещением всего, в.т.ч.:</t>
  </si>
  <si>
    <t>КБ (субсидии по КЦП «Энергосбережение, развитие возобновляемых источников энергии в Ставропольском крае на 2009-2013 годы и на период до 2020 года»)</t>
  </si>
  <si>
    <t>Всего снижение потребления электрической энергии, кВт.ч., в т.ч.</t>
  </si>
  <si>
    <t>8.1.</t>
  </si>
  <si>
    <t>Реконструкция систем уличного освещения муниципального образования Грачевского сельсовета с установкой энергоэффективных источников света</t>
  </si>
  <si>
    <t>8.2.</t>
  </si>
  <si>
    <t xml:space="preserve"> Реконструкция систем уличного освещения муниципального образования Старомарьевского сельсовета с установкой энергоэффективных источников света</t>
  </si>
  <si>
    <t>мероприятие реализовано в 2012 году</t>
  </si>
  <si>
    <t>8.3</t>
  </si>
  <si>
    <t>Реконструкция систем уличного освещения муниципального образования с. Тугулук с установкой энергоэффективных источников света</t>
  </si>
  <si>
    <t>8.6.</t>
  </si>
  <si>
    <t>Реконструкция систем уличного освещения муниципального образования Сергиевского сельсовета с установкой энергоэффективных источников света</t>
  </si>
  <si>
    <t xml:space="preserve">местный бюджет </t>
  </si>
  <si>
    <t>8.7.</t>
  </si>
  <si>
    <t>Реконструкция систем уличного освещения муниципального образования Спицевского сельсовета с установкой энергоэффективных источников света</t>
  </si>
  <si>
    <t>8.8.</t>
  </si>
  <si>
    <t>Реконструкция систем уличного освещения муниципального образования с. Бешпагир с установкой энергоэффективных источников света</t>
  </si>
  <si>
    <t>2012  г.</t>
  </si>
  <si>
    <t>мероприятие реализовано в 2013 году</t>
  </si>
  <si>
    <t>565,65-КБ 62,850 МБ</t>
  </si>
  <si>
    <t>9.</t>
  </si>
  <si>
    <t>Выявление и прием в муниципальную собственность бесхозяйных объектов электро-, газо-, водо-, теплоснабжения, с дальнейшим заключением договоров на обслуживание со специализированными организациями всего, в.т.ч.:</t>
  </si>
  <si>
    <t>9.1.</t>
  </si>
  <si>
    <t xml:space="preserve"> Изготовление инвентарных дел на бесхозяйные водопроводные сети Старомарьевского сельсовета </t>
  </si>
  <si>
    <t>км</t>
  </si>
  <si>
    <t>9.2.</t>
  </si>
  <si>
    <t xml:space="preserve">Изготовление инвентарных дел на бесхозяйные водопроводные сети Сергиевского сельсовета </t>
  </si>
  <si>
    <t>9.3.</t>
  </si>
  <si>
    <t>Изготовление инвентарных дел на бесхозяйные водопроводные сети с.Бешпагир</t>
  </si>
  <si>
    <t>9.4.</t>
  </si>
  <si>
    <t>Изготовление инвентарных дел на бесхозяйные водопроводные сети с.Тугулук</t>
  </si>
  <si>
    <t>9.5.</t>
  </si>
  <si>
    <t>Изготовление инвентарных дел на бесхозяйные водопроводные сети Красного сельсовета</t>
  </si>
  <si>
    <t>9.6.</t>
  </si>
  <si>
    <t>Изготовление инвентарных дел на бесхозяйные водопроводные сети Кугультинского сельсовета</t>
  </si>
  <si>
    <t>2014  г.</t>
  </si>
  <si>
    <t>2014 г</t>
  </si>
  <si>
    <t xml:space="preserve"> 2014 г</t>
  </si>
  <si>
    <t xml:space="preserve"> 2014  г.</t>
  </si>
  <si>
    <t>3 кв. 2014 г.</t>
  </si>
  <si>
    <t>2014г.</t>
  </si>
  <si>
    <t>2009 г.</t>
  </si>
  <si>
    <t xml:space="preserve">2012 г. </t>
  </si>
  <si>
    <t>Мероприятия по энергосбережению</t>
  </si>
  <si>
    <t xml:space="preserve">IV. </t>
  </si>
  <si>
    <t xml:space="preserve"> и повышению энергетической эффективности </t>
  </si>
  <si>
    <t>2014 г..</t>
  </si>
  <si>
    <t>Бюджет муниципального района</t>
  </si>
  <si>
    <t>Федеральный бюджет</t>
  </si>
  <si>
    <t xml:space="preserve">2013 г, </t>
  </si>
  <si>
    <t>7.3.</t>
  </si>
  <si>
    <t>Организация информационного обеспечения внедрения энергосберегающих технологий и оборудования на территории Грачевского района (далее район), создание страницы по вопросам энергосбережения на официальном сайте администрации Грачевского муниципального района, публикации статей по энергосбережению в печатных изданиях</t>
  </si>
  <si>
    <t xml:space="preserve"> 2014 г.</t>
  </si>
  <si>
    <t xml:space="preserve"> 2014г., Гкал</t>
  </si>
  <si>
    <t xml:space="preserve">Федеральный бюджет </t>
  </si>
  <si>
    <t xml:space="preserve">  2014г.</t>
  </si>
  <si>
    <t>2014 г.</t>
  </si>
  <si>
    <t xml:space="preserve"> 2014г.</t>
  </si>
  <si>
    <t>2014 г, куб.м.</t>
  </si>
  <si>
    <t>2014г.куб. м</t>
  </si>
  <si>
    <t xml:space="preserve"> 2013 г, куб. м</t>
  </si>
  <si>
    <t>2014г, Гкал</t>
  </si>
  <si>
    <t>2010г.</t>
  </si>
  <si>
    <t>2011г.</t>
  </si>
  <si>
    <t>2012г.</t>
  </si>
  <si>
    <t>4.1.</t>
  </si>
  <si>
    <t xml:space="preserve"> </t>
  </si>
  <si>
    <t>инфраструктуры</t>
  </si>
  <si>
    <t xml:space="preserve">систем коммунальной </t>
  </si>
  <si>
    <r>
      <t xml:space="preserve">о выполнении в Грачевском районе мероприятий по энергосбережению за 4 квартал  </t>
    </r>
    <r>
      <rPr>
        <sz val="14"/>
        <rFont val="Times New Roman"/>
        <family val="1"/>
      </rPr>
      <t xml:space="preserve">2014 года </t>
    </r>
  </si>
  <si>
    <t>2014г., куб.м</t>
  </si>
  <si>
    <t>2013 г., куб.м.</t>
  </si>
  <si>
    <t>2014 г., куб.м</t>
  </si>
  <si>
    <t xml:space="preserve"> 2014 г. </t>
  </si>
  <si>
    <t>2014 г. куб.м.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</si>
</sst>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.0"/>
    <numFmt numFmtId="167" formatCode="0.00E+000"/>
  </numFmts>
  <fonts count="4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5" fontId="4" fillId="33" borderId="13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65" fontId="4" fillId="33" borderId="14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64" fontId="2" fillId="0" borderId="15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64" fontId="4" fillId="33" borderId="15" xfId="0" applyNumberFormat="1" applyFont="1" applyFill="1" applyBorder="1" applyAlignment="1">
      <alignment horizontal="center" vertical="top" wrapText="1"/>
    </xf>
    <xf numFmtId="165" fontId="4" fillId="33" borderId="16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164" fontId="2" fillId="0" borderId="16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164" fontId="2" fillId="0" borderId="0" xfId="0" applyNumberFormat="1" applyFont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164" fontId="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4" fillId="33" borderId="15" xfId="0" applyNumberFormat="1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4" fillId="33" borderId="16" xfId="0" applyNumberFormat="1" applyFont="1" applyFill="1" applyBorder="1" applyAlignment="1">
      <alignment horizontal="center" vertical="top" wrapText="1"/>
    </xf>
    <xf numFmtId="166" fontId="2" fillId="0" borderId="15" xfId="0" applyNumberFormat="1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24" xfId="0" applyNumberFormat="1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65" fontId="4" fillId="33" borderId="15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164" fontId="4" fillId="33" borderId="26" xfId="0" applyNumberFormat="1" applyFont="1" applyFill="1" applyBorder="1" applyAlignment="1">
      <alignment horizontal="center" vertical="top" wrapText="1"/>
    </xf>
    <xf numFmtId="165" fontId="4" fillId="33" borderId="13" xfId="0" applyNumberFormat="1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2"/>
  <sheetViews>
    <sheetView tabSelected="1" view="pageBreakPreview" zoomScale="60" zoomScaleNormal="70" zoomScalePageLayoutView="0" workbookViewId="0" topLeftCell="A467">
      <selection activeCell="K23" sqref="K23:K27"/>
    </sheetView>
  </sheetViews>
  <sheetFormatPr defaultColWidth="9.00390625" defaultRowHeight="26.25" customHeight="1"/>
  <cols>
    <col min="1" max="1" width="16.125" style="1" customWidth="1"/>
    <col min="2" max="2" width="79.875" style="1" customWidth="1"/>
    <col min="3" max="3" width="16.25390625" style="1" customWidth="1"/>
    <col min="4" max="4" width="19.75390625" style="1" customWidth="1"/>
    <col min="5" max="5" width="15.625" style="1" customWidth="1"/>
    <col min="6" max="6" width="17.375" style="1" customWidth="1"/>
    <col min="7" max="7" width="50.625" style="1" customWidth="1"/>
    <col min="8" max="8" width="12.125" style="1" customWidth="1"/>
    <col min="9" max="9" width="42.125" style="1" customWidth="1"/>
    <col min="10" max="10" width="24.375" style="1" customWidth="1"/>
    <col min="11" max="11" width="28.125" style="1" customWidth="1"/>
    <col min="12" max="13" width="9.125" style="1" customWidth="1"/>
    <col min="14" max="14" width="11.25390625" style="1" customWidth="1"/>
    <col min="15" max="16384" width="9.125" style="1" customWidth="1"/>
  </cols>
  <sheetData>
    <row r="1" s="2" customFormat="1" ht="28.5" customHeight="1"/>
    <row r="2" spans="2:11" s="2" customFormat="1" ht="24.75" customHeight="1"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2:11" s="2" customFormat="1" ht="35.25" customHeight="1">
      <c r="B3" s="150" t="s">
        <v>323</v>
      </c>
      <c r="C3" s="150"/>
      <c r="D3" s="150"/>
      <c r="E3" s="150"/>
      <c r="F3" s="150"/>
      <c r="G3" s="150"/>
      <c r="H3" s="150"/>
      <c r="I3" s="150"/>
      <c r="J3" s="150"/>
      <c r="K3" s="150"/>
    </row>
    <row r="4" s="2" customFormat="1" ht="15.75" customHeight="1"/>
    <row r="5" spans="1:11" s="2" customFormat="1" ht="37.5" customHeight="1">
      <c r="A5" s="124" t="s">
        <v>1</v>
      </c>
      <c r="B5" s="148" t="s">
        <v>2</v>
      </c>
      <c r="C5" s="124" t="s">
        <v>3</v>
      </c>
      <c r="D5" s="149" t="s">
        <v>4</v>
      </c>
      <c r="E5" s="149"/>
      <c r="F5" s="124" t="s">
        <v>5</v>
      </c>
      <c r="G5" s="124"/>
      <c r="H5" s="124"/>
      <c r="I5" s="124" t="s">
        <v>6</v>
      </c>
      <c r="J5" s="124"/>
      <c r="K5" s="124"/>
    </row>
    <row r="6" spans="1:11" s="2" customFormat="1" ht="33" customHeight="1">
      <c r="A6" s="124"/>
      <c r="B6" s="148"/>
      <c r="C6" s="124"/>
      <c r="D6" s="3" t="s">
        <v>7</v>
      </c>
      <c r="E6" s="3" t="s">
        <v>8</v>
      </c>
      <c r="F6" s="4" t="s">
        <v>9</v>
      </c>
      <c r="G6" s="124" t="s">
        <v>10</v>
      </c>
      <c r="H6" s="124"/>
      <c r="I6" s="124" t="s">
        <v>11</v>
      </c>
      <c r="J6" s="124"/>
      <c r="K6" s="3" t="s">
        <v>12</v>
      </c>
    </row>
    <row r="7" spans="1:11" s="2" customFormat="1" ht="31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151">
        <v>7</v>
      </c>
      <c r="H7" s="151"/>
      <c r="I7" s="124">
        <v>8</v>
      </c>
      <c r="J7" s="124"/>
      <c r="K7" s="5">
        <v>9</v>
      </c>
    </row>
    <row r="8" spans="1:11" s="2" customFormat="1" ht="31.5" customHeight="1">
      <c r="A8" s="152" t="s">
        <v>13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s="2" customFormat="1" ht="55.5" customHeight="1">
      <c r="A9" s="117">
        <v>1</v>
      </c>
      <c r="B9" s="117" t="s">
        <v>14</v>
      </c>
      <c r="C9" s="146" t="s">
        <v>15</v>
      </c>
      <c r="D9" s="6" t="s">
        <v>316</v>
      </c>
      <c r="E9" s="6">
        <v>0</v>
      </c>
      <c r="F9" s="146">
        <v>0</v>
      </c>
      <c r="G9" s="117">
        <v>0</v>
      </c>
      <c r="H9" s="146">
        <v>0</v>
      </c>
      <c r="I9" s="147" t="s">
        <v>16</v>
      </c>
      <c r="J9" s="147"/>
      <c r="K9" s="147"/>
    </row>
    <row r="10" spans="1:11" s="2" customFormat="1" ht="55.5" customHeight="1">
      <c r="A10" s="117"/>
      <c r="B10" s="117"/>
      <c r="C10" s="146"/>
      <c r="D10" s="6" t="s">
        <v>317</v>
      </c>
      <c r="E10" s="7">
        <v>14</v>
      </c>
      <c r="F10" s="146"/>
      <c r="G10" s="117"/>
      <c r="H10" s="146"/>
      <c r="I10" s="147"/>
      <c r="J10" s="147"/>
      <c r="K10" s="147"/>
    </row>
    <row r="11" spans="1:11" s="2" customFormat="1" ht="55.5" customHeight="1">
      <c r="A11" s="117"/>
      <c r="B11" s="117"/>
      <c r="C11" s="146"/>
      <c r="D11" s="6" t="s">
        <v>317</v>
      </c>
      <c r="E11" s="7">
        <v>0</v>
      </c>
      <c r="F11" s="146"/>
      <c r="G11" s="117"/>
      <c r="H11" s="146"/>
      <c r="I11" s="147"/>
      <c r="J11" s="147"/>
      <c r="K11" s="147"/>
    </row>
    <row r="12" spans="1:11" s="2" customFormat="1" ht="60.75" customHeight="1">
      <c r="A12" s="117"/>
      <c r="B12" s="117"/>
      <c r="C12" s="146"/>
      <c r="D12" s="6" t="s">
        <v>318</v>
      </c>
      <c r="E12" s="7">
        <v>0</v>
      </c>
      <c r="F12" s="146"/>
      <c r="G12" s="117"/>
      <c r="H12" s="146"/>
      <c r="I12" s="147"/>
      <c r="J12" s="147"/>
      <c r="K12" s="147"/>
    </row>
    <row r="13" spans="1:11" s="2" customFormat="1" ht="60.75" customHeight="1">
      <c r="A13" s="117"/>
      <c r="B13" s="117"/>
      <c r="C13" s="146"/>
      <c r="D13" s="6" t="s">
        <v>60</v>
      </c>
      <c r="E13" s="7">
        <v>0</v>
      </c>
      <c r="F13" s="146"/>
      <c r="G13" s="117"/>
      <c r="H13" s="146"/>
      <c r="I13" s="147"/>
      <c r="J13" s="147"/>
      <c r="K13" s="147"/>
    </row>
    <row r="14" spans="1:256" s="10" customFormat="1" ht="60.75" customHeight="1">
      <c r="A14" s="117"/>
      <c r="B14" s="117"/>
      <c r="C14" s="117"/>
      <c r="D14" s="88" t="s">
        <v>294</v>
      </c>
      <c r="E14" s="9">
        <v>0</v>
      </c>
      <c r="F14" s="146"/>
      <c r="G14" s="146"/>
      <c r="H14" s="146"/>
      <c r="I14" s="146"/>
      <c r="J14" s="147"/>
      <c r="K14" s="14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11" s="2" customFormat="1" ht="53.25" customHeight="1">
      <c r="A15" s="101">
        <v>2</v>
      </c>
      <c r="B15" s="143" t="s">
        <v>305</v>
      </c>
      <c r="C15" s="135" t="s">
        <v>17</v>
      </c>
      <c r="D15" s="6" t="s">
        <v>316</v>
      </c>
      <c r="E15" s="6">
        <v>2</v>
      </c>
      <c r="F15" s="135">
        <v>0</v>
      </c>
      <c r="G15" s="101"/>
      <c r="H15" s="135">
        <v>0</v>
      </c>
      <c r="I15" s="139" t="s">
        <v>18</v>
      </c>
      <c r="J15" s="139"/>
      <c r="K15" s="139"/>
    </row>
    <row r="16" spans="1:11" s="2" customFormat="1" ht="52.5" customHeight="1">
      <c r="A16" s="101"/>
      <c r="B16" s="143"/>
      <c r="C16" s="135"/>
      <c r="D16" s="6" t="s">
        <v>317</v>
      </c>
      <c r="E16" s="7">
        <v>2</v>
      </c>
      <c r="F16" s="135"/>
      <c r="G16" s="101"/>
      <c r="H16" s="135"/>
      <c r="I16" s="139"/>
      <c r="J16" s="139"/>
      <c r="K16" s="139"/>
    </row>
    <row r="17" spans="1:11" s="2" customFormat="1" ht="52.5" customHeight="1">
      <c r="A17" s="101"/>
      <c r="B17" s="143"/>
      <c r="C17" s="135"/>
      <c r="D17" s="6" t="s">
        <v>318</v>
      </c>
      <c r="E17" s="7">
        <v>0</v>
      </c>
      <c r="F17" s="135"/>
      <c r="G17" s="101"/>
      <c r="H17" s="135"/>
      <c r="I17" s="139"/>
      <c r="J17" s="139"/>
      <c r="K17" s="139"/>
    </row>
    <row r="18" spans="1:11" s="2" customFormat="1" ht="52.5" customHeight="1">
      <c r="A18" s="101"/>
      <c r="B18" s="143"/>
      <c r="C18" s="135"/>
      <c r="D18" s="6" t="s">
        <v>60</v>
      </c>
      <c r="E18" s="7">
        <v>0</v>
      </c>
      <c r="F18" s="135"/>
      <c r="G18" s="101"/>
      <c r="H18" s="135"/>
      <c r="I18" s="139"/>
      <c r="J18" s="139"/>
      <c r="K18" s="139"/>
    </row>
    <row r="19" spans="1:11" s="2" customFormat="1" ht="52.5" customHeight="1">
      <c r="A19" s="101"/>
      <c r="B19" s="143"/>
      <c r="C19" s="135"/>
      <c r="D19" s="88" t="s">
        <v>294</v>
      </c>
      <c r="E19" s="9">
        <v>0</v>
      </c>
      <c r="F19" s="135"/>
      <c r="G19" s="101"/>
      <c r="H19" s="135"/>
      <c r="I19" s="139"/>
      <c r="J19" s="139"/>
      <c r="K19" s="139"/>
    </row>
    <row r="20" spans="1:11" s="2" customFormat="1" ht="31.5" customHeight="1">
      <c r="A20" s="140" t="s">
        <v>19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2"/>
    </row>
    <row r="21" spans="1:11" s="2" customFormat="1" ht="39.75" customHeight="1">
      <c r="A21" s="101">
        <v>3</v>
      </c>
      <c r="B21" s="101" t="s">
        <v>20</v>
      </c>
      <c r="C21" s="143" t="s">
        <v>21</v>
      </c>
      <c r="D21" s="6" t="s">
        <v>22</v>
      </c>
      <c r="E21" s="6">
        <v>12</v>
      </c>
      <c r="F21" s="144"/>
      <c r="G21" s="6" t="s">
        <v>23</v>
      </c>
      <c r="H21" s="13">
        <f>SUM(H34:H45)</f>
        <v>0</v>
      </c>
      <c r="I21" s="14" t="s">
        <v>24</v>
      </c>
      <c r="J21" s="15"/>
      <c r="K21" s="16">
        <v>2294.8</v>
      </c>
    </row>
    <row r="22" spans="1:11" s="2" customFormat="1" ht="29.25" customHeight="1">
      <c r="A22" s="101"/>
      <c r="B22" s="101"/>
      <c r="C22" s="143"/>
      <c r="D22" s="117" t="s">
        <v>316</v>
      </c>
      <c r="E22" s="117">
        <v>12</v>
      </c>
      <c r="F22" s="144"/>
      <c r="G22" s="17" t="s">
        <v>25</v>
      </c>
      <c r="H22" s="18">
        <f>SUM(H58)</f>
        <v>0</v>
      </c>
      <c r="I22" s="14" t="s">
        <v>26</v>
      </c>
      <c r="J22" s="16">
        <v>552.2</v>
      </c>
      <c r="K22" s="16">
        <v>1147.4</v>
      </c>
    </row>
    <row r="23" spans="1:13" s="2" customFormat="1" ht="24" customHeight="1">
      <c r="A23" s="101"/>
      <c r="B23" s="101"/>
      <c r="C23" s="143"/>
      <c r="D23" s="118"/>
      <c r="E23" s="118"/>
      <c r="F23" s="144"/>
      <c r="G23" s="101" t="s">
        <v>27</v>
      </c>
      <c r="H23" s="145"/>
      <c r="I23" s="14" t="s">
        <v>28</v>
      </c>
      <c r="J23" s="16">
        <v>24.3</v>
      </c>
      <c r="K23" s="16">
        <v>36.377</v>
      </c>
      <c r="M23" s="19"/>
    </row>
    <row r="24" spans="1:13" s="2" customFormat="1" ht="24" customHeight="1">
      <c r="A24" s="101"/>
      <c r="B24" s="101"/>
      <c r="C24" s="143"/>
      <c r="D24" s="119"/>
      <c r="E24" s="119"/>
      <c r="F24" s="144"/>
      <c r="G24" s="101"/>
      <c r="H24" s="145"/>
      <c r="I24" s="14" t="s">
        <v>29</v>
      </c>
      <c r="J24" s="16">
        <v>63.6</v>
      </c>
      <c r="K24" s="16">
        <v>107.21302</v>
      </c>
      <c r="M24" s="19"/>
    </row>
    <row r="25" spans="1:13" s="2" customFormat="1" ht="24" customHeight="1">
      <c r="A25" s="101"/>
      <c r="B25" s="101"/>
      <c r="C25" s="143"/>
      <c r="D25" s="89" t="s">
        <v>317</v>
      </c>
      <c r="E25" s="89"/>
      <c r="F25" s="144"/>
      <c r="G25" s="101"/>
      <c r="H25" s="145"/>
      <c r="I25" s="14" t="s">
        <v>30</v>
      </c>
      <c r="J25" s="16">
        <v>84.2</v>
      </c>
      <c r="K25" s="16">
        <v>146.6</v>
      </c>
      <c r="M25" s="19"/>
    </row>
    <row r="26" spans="1:13" s="2" customFormat="1" ht="24" customHeight="1">
      <c r="A26" s="101"/>
      <c r="B26" s="101"/>
      <c r="C26" s="143"/>
      <c r="D26" s="89"/>
      <c r="E26" s="89"/>
      <c r="F26" s="144"/>
      <c r="G26" s="101"/>
      <c r="H26" s="145"/>
      <c r="I26" s="14" t="s">
        <v>31</v>
      </c>
      <c r="J26" s="16">
        <v>160.1</v>
      </c>
      <c r="K26" s="16">
        <v>373.6</v>
      </c>
      <c r="M26" s="19"/>
    </row>
    <row r="27" spans="1:13" s="2" customFormat="1" ht="24" customHeight="1">
      <c r="A27" s="101"/>
      <c r="B27" s="101"/>
      <c r="C27" s="143"/>
      <c r="D27" s="117" t="s">
        <v>30</v>
      </c>
      <c r="E27" s="117">
        <v>0</v>
      </c>
      <c r="F27" s="144"/>
      <c r="G27" s="101"/>
      <c r="H27" s="145"/>
      <c r="I27" s="46" t="s">
        <v>310</v>
      </c>
      <c r="J27" s="153">
        <v>220</v>
      </c>
      <c r="K27" s="11">
        <v>483.6</v>
      </c>
      <c r="M27" s="19"/>
    </row>
    <row r="28" spans="1:11" s="2" customFormat="1" ht="23.25" customHeight="1">
      <c r="A28" s="101"/>
      <c r="B28" s="101"/>
      <c r="C28" s="143"/>
      <c r="D28" s="118"/>
      <c r="E28" s="118"/>
      <c r="F28" s="144"/>
      <c r="G28" s="101"/>
      <c r="H28" s="145"/>
      <c r="I28" s="14" t="s">
        <v>33</v>
      </c>
      <c r="J28" s="16">
        <v>659.4</v>
      </c>
      <c r="K28" s="16">
        <v>27.2</v>
      </c>
    </row>
    <row r="29" spans="1:13" s="2" customFormat="1" ht="26.25" customHeight="1">
      <c r="A29" s="101"/>
      <c r="B29" s="101"/>
      <c r="C29" s="143"/>
      <c r="D29" s="118"/>
      <c r="E29" s="118"/>
      <c r="F29" s="144"/>
      <c r="G29" s="101"/>
      <c r="H29" s="145"/>
      <c r="I29" s="14" t="s">
        <v>28</v>
      </c>
      <c r="J29" s="16">
        <v>36.8</v>
      </c>
      <c r="K29" s="16">
        <v>1.354</v>
      </c>
      <c r="M29" s="19"/>
    </row>
    <row r="30" spans="1:13" s="2" customFormat="1" ht="30.75" customHeight="1">
      <c r="A30" s="101"/>
      <c r="B30" s="101"/>
      <c r="C30" s="143"/>
      <c r="D30" s="119"/>
      <c r="E30" s="119"/>
      <c r="F30" s="144"/>
      <c r="G30" s="101"/>
      <c r="H30" s="145"/>
      <c r="I30" s="14" t="s">
        <v>29</v>
      </c>
      <c r="J30" s="16">
        <v>246.4</v>
      </c>
      <c r="K30" s="16">
        <v>10.5731</v>
      </c>
      <c r="M30" s="19"/>
    </row>
    <row r="31" spans="1:13" s="2" customFormat="1" ht="30.75" customHeight="1">
      <c r="A31" s="101"/>
      <c r="B31" s="101"/>
      <c r="C31" s="143"/>
      <c r="D31" s="6" t="s">
        <v>31</v>
      </c>
      <c r="E31" s="6">
        <v>0</v>
      </c>
      <c r="F31" s="144"/>
      <c r="G31" s="101"/>
      <c r="H31" s="145"/>
      <c r="I31" s="14" t="s">
        <v>30</v>
      </c>
      <c r="J31" s="154">
        <v>136.16</v>
      </c>
      <c r="K31" s="46">
        <v>5.13557</v>
      </c>
      <c r="M31" s="19"/>
    </row>
    <row r="32" spans="1:13" s="2" customFormat="1" ht="30.75" customHeight="1">
      <c r="A32" s="101"/>
      <c r="B32" s="101"/>
      <c r="C32" s="143"/>
      <c r="D32" s="6"/>
      <c r="E32" s="6"/>
      <c r="F32" s="144"/>
      <c r="G32" s="101"/>
      <c r="H32" s="145"/>
      <c r="I32" s="14" t="s">
        <v>34</v>
      </c>
      <c r="J32" s="154">
        <v>65.7</v>
      </c>
      <c r="K32" s="46">
        <v>3</v>
      </c>
      <c r="M32" s="19"/>
    </row>
    <row r="33" spans="1:13" s="2" customFormat="1" ht="30.75" customHeight="1">
      <c r="A33" s="101"/>
      <c r="B33" s="101"/>
      <c r="C33" s="143"/>
      <c r="D33" s="6" t="s">
        <v>310</v>
      </c>
      <c r="E33" s="6">
        <v>0</v>
      </c>
      <c r="F33" s="144"/>
      <c r="G33" s="101"/>
      <c r="H33" s="145"/>
      <c r="I33" s="14" t="s">
        <v>294</v>
      </c>
      <c r="J33" s="154">
        <v>174.3</v>
      </c>
      <c r="K33" s="46">
        <v>7.1</v>
      </c>
      <c r="M33" s="19"/>
    </row>
    <row r="34" spans="1:11" s="2" customFormat="1" ht="42" customHeight="1">
      <c r="A34" s="90" t="s">
        <v>36</v>
      </c>
      <c r="B34" s="91" t="s">
        <v>37</v>
      </c>
      <c r="C34" s="91" t="s">
        <v>21</v>
      </c>
      <c r="D34" s="24" t="s">
        <v>22</v>
      </c>
      <c r="E34" s="24">
        <f>SUM(E35:E39)</f>
        <v>1</v>
      </c>
      <c r="F34" s="94"/>
      <c r="G34" s="91" t="s">
        <v>38</v>
      </c>
      <c r="H34" s="137"/>
      <c r="I34" s="26" t="s">
        <v>39</v>
      </c>
      <c r="J34" s="27">
        <v>674.315</v>
      </c>
      <c r="K34" s="27">
        <v>1311.3</v>
      </c>
    </row>
    <row r="35" spans="1:11" s="2" customFormat="1" ht="42" customHeight="1">
      <c r="A35" s="90"/>
      <c r="B35" s="91"/>
      <c r="C35" s="91"/>
      <c r="D35" s="24" t="s">
        <v>28</v>
      </c>
      <c r="E35" s="24">
        <v>1</v>
      </c>
      <c r="F35" s="94"/>
      <c r="G35" s="91"/>
      <c r="H35" s="137"/>
      <c r="I35" s="26" t="s">
        <v>40</v>
      </c>
      <c r="J35" s="28">
        <v>24.25</v>
      </c>
      <c r="K35" s="29">
        <v>36.377</v>
      </c>
    </row>
    <row r="36" spans="1:11" s="2" customFormat="1" ht="42" customHeight="1">
      <c r="A36" s="90"/>
      <c r="B36" s="91"/>
      <c r="C36" s="91"/>
      <c r="D36" s="24" t="s">
        <v>29</v>
      </c>
      <c r="E36" s="24">
        <v>0</v>
      </c>
      <c r="F36" s="94"/>
      <c r="G36" s="91"/>
      <c r="H36" s="137"/>
      <c r="I36" s="26" t="s">
        <v>41</v>
      </c>
      <c r="J36" s="29">
        <f>170.396</f>
        <v>170.396</v>
      </c>
      <c r="K36" s="29">
        <v>287.2</v>
      </c>
    </row>
    <row r="37" spans="1:11" s="2" customFormat="1" ht="42" customHeight="1">
      <c r="A37" s="90"/>
      <c r="B37" s="91"/>
      <c r="C37" s="91"/>
      <c r="D37" s="24" t="s">
        <v>30</v>
      </c>
      <c r="E37" s="24">
        <v>0</v>
      </c>
      <c r="F37" s="94"/>
      <c r="G37" s="91"/>
      <c r="H37" s="137"/>
      <c r="I37" s="26" t="s">
        <v>42</v>
      </c>
      <c r="J37" s="29">
        <v>213.786</v>
      </c>
      <c r="K37" s="29">
        <v>381.8</v>
      </c>
    </row>
    <row r="38" spans="1:11" s="2" customFormat="1" ht="42" customHeight="1">
      <c r="A38" s="90"/>
      <c r="B38" s="91"/>
      <c r="C38" s="91"/>
      <c r="D38" s="24" t="s">
        <v>43</v>
      </c>
      <c r="E38" s="24">
        <v>0</v>
      </c>
      <c r="F38" s="94"/>
      <c r="G38" s="91"/>
      <c r="H38" s="137"/>
      <c r="I38" s="26" t="s">
        <v>44</v>
      </c>
      <c r="J38" s="29">
        <v>159.71</v>
      </c>
      <c r="K38" s="29">
        <v>372.8</v>
      </c>
    </row>
    <row r="39" spans="1:11" s="2" customFormat="1" ht="42" customHeight="1">
      <c r="A39" s="90"/>
      <c r="B39" s="91"/>
      <c r="C39" s="91"/>
      <c r="D39" s="24" t="s">
        <v>294</v>
      </c>
      <c r="E39" s="24">
        <v>0</v>
      </c>
      <c r="F39" s="94"/>
      <c r="G39" s="91"/>
      <c r="H39" s="137"/>
      <c r="I39" s="26" t="s">
        <v>315</v>
      </c>
      <c r="J39" s="29">
        <v>106.176</v>
      </c>
      <c r="K39" s="29">
        <v>233.1</v>
      </c>
    </row>
    <row r="40" spans="1:11" s="2" customFormat="1" ht="42.75" customHeight="1">
      <c r="A40" s="90" t="s">
        <v>45</v>
      </c>
      <c r="B40" s="91" t="s">
        <v>46</v>
      </c>
      <c r="C40" s="91" t="s">
        <v>21</v>
      </c>
      <c r="D40" s="24" t="s">
        <v>22</v>
      </c>
      <c r="E40" s="24">
        <f>SUM(E41:E45)</f>
        <v>5</v>
      </c>
      <c r="F40" s="94"/>
      <c r="G40" s="91" t="s">
        <v>38</v>
      </c>
      <c r="H40" s="137"/>
      <c r="I40" s="26" t="s">
        <v>47</v>
      </c>
      <c r="J40" s="27">
        <v>-399.9</v>
      </c>
      <c r="K40" s="27">
        <v>-635.7</v>
      </c>
    </row>
    <row r="41" spans="1:11" s="2" customFormat="1" ht="32.25" customHeight="1">
      <c r="A41" s="90"/>
      <c r="B41" s="91"/>
      <c r="C41" s="91"/>
      <c r="D41" s="24" t="s">
        <v>28</v>
      </c>
      <c r="E41" s="24">
        <v>5</v>
      </c>
      <c r="F41" s="94"/>
      <c r="G41" s="91"/>
      <c r="H41" s="137"/>
      <c r="I41" s="26" t="s">
        <v>48</v>
      </c>
      <c r="J41" s="29">
        <v>0</v>
      </c>
      <c r="K41" s="29">
        <v>0</v>
      </c>
    </row>
    <row r="42" spans="1:11" s="2" customFormat="1" ht="32.25" customHeight="1">
      <c r="A42" s="90"/>
      <c r="B42" s="91"/>
      <c r="C42" s="91"/>
      <c r="D42" s="24" t="s">
        <v>29</v>
      </c>
      <c r="E42" s="24">
        <v>0</v>
      </c>
      <c r="F42" s="94"/>
      <c r="G42" s="91"/>
      <c r="H42" s="137"/>
      <c r="I42" s="26" t="s">
        <v>49</v>
      </c>
      <c r="J42" s="29">
        <f>-233.815-99.98-18.234</f>
        <v>-352.029</v>
      </c>
      <c r="K42" s="29">
        <f>-394.1-168.6-30.7</f>
        <v>-593.4000000000001</v>
      </c>
    </row>
    <row r="43" spans="1:11" s="2" customFormat="1" ht="32.25" customHeight="1">
      <c r="A43" s="90"/>
      <c r="B43" s="91"/>
      <c r="C43" s="91"/>
      <c r="D43" s="24" t="s">
        <v>30</v>
      </c>
      <c r="E43" s="24">
        <v>0</v>
      </c>
      <c r="F43" s="94"/>
      <c r="G43" s="91"/>
      <c r="H43" s="137"/>
      <c r="I43" s="26" t="s">
        <v>42</v>
      </c>
      <c r="J43" s="29">
        <v>-162.113</v>
      </c>
      <c r="K43" s="29">
        <v>-293.6</v>
      </c>
    </row>
    <row r="44" spans="1:11" s="2" customFormat="1" ht="32.25" customHeight="1">
      <c r="A44" s="90"/>
      <c r="B44" s="91"/>
      <c r="C44" s="91"/>
      <c r="D44" s="24" t="s">
        <v>31</v>
      </c>
      <c r="E44" s="24">
        <v>0</v>
      </c>
      <c r="F44" s="94"/>
      <c r="G44" s="91"/>
      <c r="H44" s="137"/>
      <c r="I44" s="26" t="s">
        <v>50</v>
      </c>
      <c r="J44" s="29">
        <v>0.423</v>
      </c>
      <c r="K44" s="29">
        <v>0.798</v>
      </c>
    </row>
    <row r="45" spans="1:256" s="2" customFormat="1" ht="32.25" customHeight="1">
      <c r="A45" s="90"/>
      <c r="B45" s="91"/>
      <c r="C45" s="91"/>
      <c r="D45" s="24" t="s">
        <v>306</v>
      </c>
      <c r="E45" s="24">
        <v>0</v>
      </c>
      <c r="F45" s="94"/>
      <c r="G45" s="91"/>
      <c r="H45" s="137"/>
      <c r="I45" s="26" t="s">
        <v>307</v>
      </c>
      <c r="J45" s="29">
        <v>113.809</v>
      </c>
      <c r="K45" s="29">
        <v>250.454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3" customFormat="1" ht="42" customHeight="1">
      <c r="A46" s="90" t="s">
        <v>51</v>
      </c>
      <c r="B46" s="91" t="s">
        <v>52</v>
      </c>
      <c r="C46" s="91" t="s">
        <v>21</v>
      </c>
      <c r="D46" s="24" t="s">
        <v>22</v>
      </c>
      <c r="E46" s="24">
        <f>SUM(E47:E51)</f>
        <v>1</v>
      </c>
      <c r="F46" s="93"/>
      <c r="G46" s="91" t="s">
        <v>38</v>
      </c>
      <c r="H46" s="137"/>
      <c r="I46" s="32" t="s">
        <v>53</v>
      </c>
      <c r="J46" s="27">
        <v>34</v>
      </c>
      <c r="K46" s="27">
        <f>SUM(K47:K51)</f>
        <v>1.445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11" s="2" customFormat="1" ht="30.75" customHeight="1">
      <c r="A47" s="90"/>
      <c r="B47" s="91"/>
      <c r="C47" s="91"/>
      <c r="D47" s="24" t="s">
        <v>28</v>
      </c>
      <c r="E47" s="24">
        <v>1</v>
      </c>
      <c r="F47" s="93"/>
      <c r="G47" s="91"/>
      <c r="H47" s="137"/>
      <c r="I47" s="34" t="s">
        <v>54</v>
      </c>
      <c r="J47" s="28">
        <v>0</v>
      </c>
      <c r="K47" s="28">
        <v>0</v>
      </c>
    </row>
    <row r="48" spans="1:11" s="2" customFormat="1" ht="29.25" customHeight="1">
      <c r="A48" s="90"/>
      <c r="B48" s="91"/>
      <c r="C48" s="91"/>
      <c r="D48" s="24" t="s">
        <v>29</v>
      </c>
      <c r="E48" s="24">
        <v>0</v>
      </c>
      <c r="F48" s="93"/>
      <c r="G48" s="91"/>
      <c r="H48" s="137"/>
      <c r="I48" s="34" t="s">
        <v>55</v>
      </c>
      <c r="J48" s="28">
        <f>-9+0+7</f>
        <v>-2</v>
      </c>
      <c r="K48" s="28">
        <f>-0.085</f>
        <v>-0.085</v>
      </c>
    </row>
    <row r="49" spans="1:11" s="2" customFormat="1" ht="29.25" customHeight="1">
      <c r="A49" s="90"/>
      <c r="B49" s="91"/>
      <c r="C49" s="91"/>
      <c r="D49" s="24" t="s">
        <v>30</v>
      </c>
      <c r="E49" s="24">
        <v>0</v>
      </c>
      <c r="F49" s="93"/>
      <c r="G49" s="91"/>
      <c r="H49" s="137"/>
      <c r="I49" s="34" t="s">
        <v>56</v>
      </c>
      <c r="J49" s="28">
        <v>12</v>
      </c>
      <c r="K49" s="28">
        <v>0.51</v>
      </c>
    </row>
    <row r="50" spans="1:256" s="2" customFormat="1" ht="29.25" customHeight="1">
      <c r="A50" s="90"/>
      <c r="B50" s="91"/>
      <c r="C50" s="91"/>
      <c r="D50" s="24" t="s">
        <v>31</v>
      </c>
      <c r="E50" s="24">
        <v>0</v>
      </c>
      <c r="F50" s="93"/>
      <c r="G50" s="91"/>
      <c r="H50" s="137"/>
      <c r="I50" s="34" t="s">
        <v>57</v>
      </c>
      <c r="J50" s="28">
        <v>12</v>
      </c>
      <c r="K50" s="28">
        <v>0.51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1" s="2" customFormat="1" ht="29.25" customHeight="1">
      <c r="A51" s="90"/>
      <c r="B51" s="91"/>
      <c r="C51" s="91"/>
      <c r="D51" s="24" t="s">
        <v>294</v>
      </c>
      <c r="E51" s="24">
        <v>0</v>
      </c>
      <c r="F51" s="93"/>
      <c r="G51" s="91"/>
      <c r="H51" s="137"/>
      <c r="I51" s="34" t="s">
        <v>312</v>
      </c>
      <c r="J51" s="28">
        <v>12</v>
      </c>
      <c r="K51" s="28">
        <v>0.51</v>
      </c>
    </row>
    <row r="52" spans="1:11" s="2" customFormat="1" ht="42" customHeight="1">
      <c r="A52" s="90" t="s">
        <v>58</v>
      </c>
      <c r="B52" s="91" t="s">
        <v>59</v>
      </c>
      <c r="C52" s="91" t="s">
        <v>21</v>
      </c>
      <c r="D52" s="24" t="s">
        <v>22</v>
      </c>
      <c r="E52" s="24">
        <f>SUM(E53:E57)</f>
        <v>1</v>
      </c>
      <c r="F52" s="93"/>
      <c r="G52" s="138" t="s">
        <v>38</v>
      </c>
      <c r="H52" s="137"/>
      <c r="I52" s="32" t="s">
        <v>53</v>
      </c>
      <c r="J52" s="27">
        <v>172.5</v>
      </c>
      <c r="K52" s="27">
        <v>7.35</v>
      </c>
    </row>
    <row r="53" spans="1:11" s="2" customFormat="1" ht="39" customHeight="1">
      <c r="A53" s="90"/>
      <c r="B53" s="91"/>
      <c r="C53" s="91"/>
      <c r="D53" s="24" t="s">
        <v>28</v>
      </c>
      <c r="E53" s="24">
        <v>1</v>
      </c>
      <c r="F53" s="93"/>
      <c r="G53" s="138"/>
      <c r="H53" s="137"/>
      <c r="I53" s="34" t="s">
        <v>54</v>
      </c>
      <c r="J53" s="28">
        <v>18</v>
      </c>
      <c r="K53" s="28">
        <v>0.68</v>
      </c>
    </row>
    <row r="54" spans="1:11" s="2" customFormat="1" ht="36" customHeight="1">
      <c r="A54" s="90"/>
      <c r="B54" s="91"/>
      <c r="C54" s="91"/>
      <c r="D54" s="24" t="s">
        <v>29</v>
      </c>
      <c r="E54" s="24">
        <v>0</v>
      </c>
      <c r="F54" s="93"/>
      <c r="G54" s="138"/>
      <c r="H54" s="137"/>
      <c r="I54" s="34" t="s">
        <v>55</v>
      </c>
      <c r="J54" s="28">
        <f>5+41+49+30.4</f>
        <v>125.4</v>
      </c>
      <c r="K54" s="28">
        <f>0.2+2.56+2.04+0.9</f>
        <v>5.700000000000001</v>
      </c>
    </row>
    <row r="55" spans="1:11" s="2" customFormat="1" ht="36" customHeight="1">
      <c r="A55" s="90"/>
      <c r="B55" s="91"/>
      <c r="C55" s="91"/>
      <c r="D55" s="24" t="s">
        <v>30</v>
      </c>
      <c r="E55" s="24">
        <v>0</v>
      </c>
      <c r="F55" s="93"/>
      <c r="G55" s="138"/>
      <c r="H55" s="137"/>
      <c r="I55" s="34" t="s">
        <v>56</v>
      </c>
      <c r="J55" s="28">
        <v>-6.95</v>
      </c>
      <c r="K55" s="28">
        <v>-0.67</v>
      </c>
    </row>
    <row r="56" spans="1:256" s="2" customFormat="1" ht="36" customHeight="1">
      <c r="A56" s="90"/>
      <c r="B56" s="91"/>
      <c r="C56" s="91"/>
      <c r="D56" s="24" t="s">
        <v>60</v>
      </c>
      <c r="E56" s="24">
        <v>0</v>
      </c>
      <c r="F56" s="93"/>
      <c r="G56" s="138"/>
      <c r="H56" s="137"/>
      <c r="I56" s="34" t="s">
        <v>314</v>
      </c>
      <c r="J56" s="28">
        <v>-6.3</v>
      </c>
      <c r="K56" s="28">
        <v>0.1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36" customHeight="1">
      <c r="A57" s="90"/>
      <c r="B57" s="91"/>
      <c r="C57" s="91"/>
      <c r="D57" s="24" t="s">
        <v>294</v>
      </c>
      <c r="E57" s="24">
        <v>0</v>
      </c>
      <c r="F57" s="93"/>
      <c r="G57" s="138"/>
      <c r="H57" s="137"/>
      <c r="I57" s="34" t="s">
        <v>313</v>
      </c>
      <c r="J57" s="28">
        <v>42.3</v>
      </c>
      <c r="K57" s="28">
        <v>1.62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11" s="33" customFormat="1" ht="30.75" customHeight="1">
      <c r="A58" s="90" t="s">
        <v>61</v>
      </c>
      <c r="B58" s="91" t="s">
        <v>62</v>
      </c>
      <c r="C58" s="91" t="s">
        <v>21</v>
      </c>
      <c r="D58" s="24" t="s">
        <v>22</v>
      </c>
      <c r="E58" s="24">
        <f>SUM(E59:E63)</f>
        <v>1</v>
      </c>
      <c r="F58" s="93"/>
      <c r="G58" s="91" t="s">
        <v>38</v>
      </c>
      <c r="H58" s="137"/>
      <c r="I58" s="32" t="s">
        <v>53</v>
      </c>
      <c r="J58" s="27">
        <f>SUM(J59:J63)</f>
        <v>-30.09</v>
      </c>
      <c r="K58" s="38">
        <f>SUM(K59:K63)</f>
        <v>-1.41415</v>
      </c>
    </row>
    <row r="59" spans="1:11" s="33" customFormat="1" ht="33" customHeight="1">
      <c r="A59" s="90"/>
      <c r="B59" s="91"/>
      <c r="C59" s="91"/>
      <c r="D59" s="24" t="s">
        <v>28</v>
      </c>
      <c r="E59" s="24">
        <v>1</v>
      </c>
      <c r="F59" s="93"/>
      <c r="G59" s="91"/>
      <c r="H59" s="137"/>
      <c r="I59" s="34" t="s">
        <v>54</v>
      </c>
      <c r="J59" s="28">
        <v>0</v>
      </c>
      <c r="K59" s="28">
        <v>0</v>
      </c>
    </row>
    <row r="60" spans="1:11" s="33" customFormat="1" ht="42" customHeight="1">
      <c r="A60" s="90"/>
      <c r="B60" s="91"/>
      <c r="C60" s="91"/>
      <c r="D60" s="24" t="s">
        <v>29</v>
      </c>
      <c r="E60" s="24">
        <v>0</v>
      </c>
      <c r="F60" s="93"/>
      <c r="G60" s="91"/>
      <c r="H60" s="137"/>
      <c r="I60" s="34" t="s">
        <v>55</v>
      </c>
      <c r="J60" s="28">
        <f>SUM(-1+(-4)+1+0)</f>
        <v>-4</v>
      </c>
      <c r="K60" s="39">
        <f>SUM(42.43*J60)/1000</f>
        <v>-0.16972</v>
      </c>
    </row>
    <row r="61" spans="1:11" s="33" customFormat="1" ht="42" customHeight="1">
      <c r="A61" s="90"/>
      <c r="B61" s="91"/>
      <c r="C61" s="91"/>
      <c r="D61" s="24" t="s">
        <v>30</v>
      </c>
      <c r="E61" s="24">
        <v>0</v>
      </c>
      <c r="F61" s="93"/>
      <c r="G61" s="91"/>
      <c r="H61" s="137"/>
      <c r="I61" s="34" t="s">
        <v>56</v>
      </c>
      <c r="J61" s="28">
        <v>-26.09</v>
      </c>
      <c r="K61" s="39">
        <v>-1.24443</v>
      </c>
    </row>
    <row r="62" spans="1:11" s="33" customFormat="1" ht="42" customHeight="1">
      <c r="A62" s="90"/>
      <c r="B62" s="91"/>
      <c r="C62" s="91"/>
      <c r="D62" s="24" t="s">
        <v>31</v>
      </c>
      <c r="E62" s="24">
        <v>0</v>
      </c>
      <c r="F62" s="93"/>
      <c r="G62" s="91"/>
      <c r="H62" s="137"/>
      <c r="I62" s="34" t="s">
        <v>328</v>
      </c>
      <c r="J62" s="28">
        <v>0</v>
      </c>
      <c r="K62" s="39">
        <v>0</v>
      </c>
    </row>
    <row r="63" spans="1:256" s="33" customFormat="1" ht="42" customHeight="1">
      <c r="A63" s="90"/>
      <c r="B63" s="91"/>
      <c r="C63" s="91"/>
      <c r="D63" s="24" t="s">
        <v>310</v>
      </c>
      <c r="E63" s="24">
        <v>0</v>
      </c>
      <c r="F63" s="93"/>
      <c r="G63" s="91"/>
      <c r="H63" s="137"/>
      <c r="I63" s="34" t="s">
        <v>328</v>
      </c>
      <c r="J63" s="28">
        <v>0</v>
      </c>
      <c r="K63" s="39"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1" s="33" customFormat="1" ht="42" customHeight="1">
      <c r="A64" s="90" t="s">
        <v>63</v>
      </c>
      <c r="B64" s="91" t="s">
        <v>64</v>
      </c>
      <c r="C64" s="91" t="s">
        <v>21</v>
      </c>
      <c r="D64" s="24" t="s">
        <v>22</v>
      </c>
      <c r="E64" s="24">
        <f>SUM(E65:E69)</f>
        <v>2</v>
      </c>
      <c r="F64" s="93"/>
      <c r="G64" s="91" t="s">
        <v>38</v>
      </c>
      <c r="H64" s="137"/>
      <c r="I64" s="32" t="s">
        <v>53</v>
      </c>
      <c r="J64" s="27">
        <v>345.2</v>
      </c>
      <c r="K64" s="27">
        <v>14.2</v>
      </c>
    </row>
    <row r="65" spans="1:11" s="33" customFormat="1" ht="42" customHeight="1">
      <c r="A65" s="90"/>
      <c r="B65" s="91"/>
      <c r="C65" s="91"/>
      <c r="D65" s="24" t="s">
        <v>28</v>
      </c>
      <c r="E65" s="24">
        <v>2</v>
      </c>
      <c r="F65" s="93"/>
      <c r="G65" s="91"/>
      <c r="H65" s="137"/>
      <c r="I65" s="34" t="s">
        <v>28</v>
      </c>
      <c r="J65" s="28">
        <v>14</v>
      </c>
      <c r="K65" s="28">
        <v>0.5</v>
      </c>
    </row>
    <row r="66" spans="1:11" s="33" customFormat="1" ht="42" customHeight="1">
      <c r="A66" s="90"/>
      <c r="B66" s="91"/>
      <c r="C66" s="91"/>
      <c r="D66" s="24" t="s">
        <v>29</v>
      </c>
      <c r="E66" s="24">
        <v>0</v>
      </c>
      <c r="F66" s="93"/>
      <c r="G66" s="91"/>
      <c r="H66" s="137"/>
      <c r="I66" s="34" t="s">
        <v>29</v>
      </c>
      <c r="J66" s="28">
        <f>13+29+16+16</f>
        <v>74</v>
      </c>
      <c r="K66" s="28">
        <f>SUM(42.43*J66)/1000</f>
        <v>3.1398200000000003</v>
      </c>
    </row>
    <row r="67" spans="1:11" s="33" customFormat="1" ht="42" customHeight="1">
      <c r="A67" s="90"/>
      <c r="B67" s="91"/>
      <c r="C67" s="91"/>
      <c r="D67" s="24" t="s">
        <v>30</v>
      </c>
      <c r="E67" s="24">
        <v>0</v>
      </c>
      <c r="F67" s="93"/>
      <c r="G67" s="91"/>
      <c r="H67" s="137"/>
      <c r="I67" s="34" t="s">
        <v>30</v>
      </c>
      <c r="J67" s="28">
        <v>77.2</v>
      </c>
      <c r="K67" s="28">
        <v>3.2</v>
      </c>
    </row>
    <row r="68" spans="1:256" s="33" customFormat="1" ht="42" customHeight="1">
      <c r="A68" s="90"/>
      <c r="B68" s="91"/>
      <c r="C68" s="91"/>
      <c r="D68" s="24" t="s">
        <v>31</v>
      </c>
      <c r="E68" s="24">
        <v>0</v>
      </c>
      <c r="F68" s="93"/>
      <c r="G68" s="91"/>
      <c r="H68" s="137"/>
      <c r="I68" s="34" t="s">
        <v>303</v>
      </c>
      <c r="J68" s="28">
        <v>60</v>
      </c>
      <c r="K68" s="28">
        <v>2.4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11" s="33" customFormat="1" ht="42" customHeight="1">
      <c r="A69" s="90"/>
      <c r="B69" s="91"/>
      <c r="C69" s="91"/>
      <c r="D69" s="24" t="s">
        <v>310</v>
      </c>
      <c r="E69" s="24">
        <v>0</v>
      </c>
      <c r="F69" s="93"/>
      <c r="G69" s="91"/>
      <c r="H69" s="137"/>
      <c r="I69" s="34" t="s">
        <v>310</v>
      </c>
      <c r="J69" s="28">
        <v>120</v>
      </c>
      <c r="K69" s="28">
        <v>5</v>
      </c>
    </row>
    <row r="70" spans="1:256" s="33" customFormat="1" ht="45" customHeight="1">
      <c r="A70" s="90" t="s">
        <v>65</v>
      </c>
      <c r="B70" s="91" t="s">
        <v>66</v>
      </c>
      <c r="C70" s="91" t="s">
        <v>67</v>
      </c>
      <c r="D70" s="24" t="s">
        <v>22</v>
      </c>
      <c r="E70" s="24">
        <f>SUM(E71:E75)</f>
        <v>1</v>
      </c>
      <c r="F70" s="112"/>
      <c r="G70" s="91" t="s">
        <v>38</v>
      </c>
      <c r="H70" s="137"/>
      <c r="I70" s="26" t="s">
        <v>68</v>
      </c>
      <c r="J70" s="27">
        <f>SUM(J71:J75)</f>
        <v>67.1</v>
      </c>
      <c r="K70" s="27">
        <v>116.6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11" s="2" customFormat="1" ht="47.25" customHeight="1">
      <c r="A71" s="90"/>
      <c r="B71" s="91"/>
      <c r="C71" s="91"/>
      <c r="D71" s="24" t="s">
        <v>28</v>
      </c>
      <c r="E71" s="24">
        <v>1</v>
      </c>
      <c r="F71" s="112"/>
      <c r="G71" s="91"/>
      <c r="H71" s="137"/>
      <c r="I71" s="24" t="s">
        <v>69</v>
      </c>
      <c r="J71" s="28">
        <v>0</v>
      </c>
      <c r="K71" s="28">
        <v>0</v>
      </c>
    </row>
    <row r="72" spans="1:11" s="2" customFormat="1" ht="40.5" customHeight="1">
      <c r="A72" s="90"/>
      <c r="B72" s="91"/>
      <c r="C72" s="91"/>
      <c r="D72" s="24" t="s">
        <v>29</v>
      </c>
      <c r="E72" s="24">
        <v>0</v>
      </c>
      <c r="F72" s="112"/>
      <c r="G72" s="91"/>
      <c r="H72" s="137"/>
      <c r="I72" s="24" t="s">
        <v>70</v>
      </c>
      <c r="J72" s="28">
        <f>34.58</f>
        <v>34.58</v>
      </c>
      <c r="K72" s="28">
        <v>58.2</v>
      </c>
    </row>
    <row r="73" spans="1:11" s="2" customFormat="1" ht="37.5" customHeight="1">
      <c r="A73" s="90"/>
      <c r="B73" s="91"/>
      <c r="C73" s="91"/>
      <c r="D73" s="24" t="s">
        <v>30</v>
      </c>
      <c r="E73" s="24">
        <v>0</v>
      </c>
      <c r="F73" s="112"/>
      <c r="G73" s="91"/>
      <c r="H73" s="137"/>
      <c r="I73" s="34" t="s">
        <v>30</v>
      </c>
      <c r="J73" s="28">
        <v>32.52</v>
      </c>
      <c r="K73" s="28">
        <v>58.4</v>
      </c>
    </row>
    <row r="74" spans="1:256" s="2" customFormat="1" ht="37.5" customHeight="1">
      <c r="A74" s="90"/>
      <c r="B74" s="91"/>
      <c r="C74" s="91"/>
      <c r="D74" s="24" t="s">
        <v>31</v>
      </c>
      <c r="E74" s="24">
        <v>0</v>
      </c>
      <c r="F74" s="112"/>
      <c r="G74" s="91"/>
      <c r="H74" s="137"/>
      <c r="I74" s="34" t="s">
        <v>31</v>
      </c>
      <c r="J74" s="28">
        <v>0</v>
      </c>
      <c r="K74" s="28"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2" s="2" customFormat="1" ht="37.5" customHeight="1">
      <c r="A75" s="90"/>
      <c r="B75" s="91"/>
      <c r="C75" s="91"/>
      <c r="D75" s="24" t="s">
        <v>294</v>
      </c>
      <c r="E75" s="24">
        <v>0</v>
      </c>
      <c r="F75" s="112"/>
      <c r="G75" s="91"/>
      <c r="H75" s="137"/>
      <c r="I75" s="34" t="s">
        <v>294</v>
      </c>
      <c r="J75" s="28">
        <v>0</v>
      </c>
      <c r="K75" s="28">
        <v>0</v>
      </c>
      <c r="L75" s="19"/>
    </row>
    <row r="76" spans="1:11" s="2" customFormat="1" ht="37.5" customHeight="1">
      <c r="A76" s="107" t="s">
        <v>71</v>
      </c>
      <c r="B76" s="101" t="s">
        <v>72</v>
      </c>
      <c r="C76" s="101" t="s">
        <v>67</v>
      </c>
      <c r="D76" s="6" t="s">
        <v>22</v>
      </c>
      <c r="E76" s="6">
        <v>2930</v>
      </c>
      <c r="F76" s="98">
        <v>533.3</v>
      </c>
      <c r="G76" s="6" t="s">
        <v>23</v>
      </c>
      <c r="H76" s="42">
        <v>458.2</v>
      </c>
      <c r="I76" s="11" t="s">
        <v>73</v>
      </c>
      <c r="J76" s="16">
        <v>181099.4</v>
      </c>
      <c r="K76" s="16">
        <v>847.2</v>
      </c>
    </row>
    <row r="77" spans="1:256" s="2" customFormat="1" ht="36" customHeight="1">
      <c r="A77" s="107"/>
      <c r="B77" s="101"/>
      <c r="C77" s="101"/>
      <c r="D77" s="6" t="s">
        <v>28</v>
      </c>
      <c r="E77" s="6">
        <v>1059</v>
      </c>
      <c r="F77" s="98"/>
      <c r="G77" s="6" t="s">
        <v>74</v>
      </c>
      <c r="H77" s="42">
        <v>133.4</v>
      </c>
      <c r="I77" s="6" t="s">
        <v>28</v>
      </c>
      <c r="J77" s="16">
        <v>72595.5</v>
      </c>
      <c r="K77" s="16">
        <v>204.6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</row>
    <row r="78" spans="1:256" s="2" customFormat="1" ht="37.5" customHeight="1">
      <c r="A78" s="107"/>
      <c r="B78" s="101"/>
      <c r="C78" s="101"/>
      <c r="D78" s="6" t="s">
        <v>29</v>
      </c>
      <c r="E78" s="6">
        <v>785</v>
      </c>
      <c r="F78" s="98"/>
      <c r="G78" s="6" t="s">
        <v>27</v>
      </c>
      <c r="H78" s="42">
        <f>SUM(H130)</f>
        <v>0</v>
      </c>
      <c r="I78" s="6" t="s">
        <v>29</v>
      </c>
      <c r="J78" s="16">
        <v>34966.2</v>
      </c>
      <c r="K78" s="16">
        <v>105.5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</row>
    <row r="79" spans="1:256" s="2" customFormat="1" ht="28.5" customHeight="1">
      <c r="A79" s="107"/>
      <c r="B79" s="101"/>
      <c r="C79" s="101"/>
      <c r="D79" s="6" t="s">
        <v>30</v>
      </c>
      <c r="E79" s="6">
        <v>1086</v>
      </c>
      <c r="F79" s="98"/>
      <c r="G79" s="6" t="s">
        <v>75</v>
      </c>
      <c r="H79" s="42">
        <v>98.6</v>
      </c>
      <c r="I79" s="6" t="s">
        <v>30</v>
      </c>
      <c r="J79" s="16">
        <v>16764.2</v>
      </c>
      <c r="K79" s="16">
        <v>98.97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</row>
    <row r="80" spans="1:11" s="40" customFormat="1" ht="28.5" customHeight="1">
      <c r="A80" s="107"/>
      <c r="B80" s="107"/>
      <c r="C80" s="107"/>
      <c r="D80" s="9" t="s">
        <v>76</v>
      </c>
      <c r="E80" s="21">
        <v>21</v>
      </c>
      <c r="F80" s="98"/>
      <c r="G80" s="43"/>
      <c r="H80" s="44"/>
      <c r="I80" s="8" t="s">
        <v>77</v>
      </c>
      <c r="J80" s="45">
        <v>17192.9</v>
      </c>
      <c r="K80" s="45">
        <v>167.39</v>
      </c>
    </row>
    <row r="81" spans="1:256" s="40" customFormat="1" ht="28.5" customHeight="1">
      <c r="A81" s="107"/>
      <c r="B81" s="107"/>
      <c r="C81" s="107"/>
      <c r="D81" s="9" t="s">
        <v>289</v>
      </c>
      <c r="E81" s="21">
        <v>0</v>
      </c>
      <c r="F81" s="98"/>
      <c r="G81" s="43"/>
      <c r="H81" s="44"/>
      <c r="I81" s="8" t="s">
        <v>290</v>
      </c>
      <c r="J81" s="46">
        <v>39580.6</v>
      </c>
      <c r="K81" s="45">
        <v>270.74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40" customFormat="1" ht="40.5" customHeight="1">
      <c r="A82" s="90" t="s">
        <v>319</v>
      </c>
      <c r="B82" s="91" t="s">
        <v>37</v>
      </c>
      <c r="C82" s="91" t="s">
        <v>67</v>
      </c>
      <c r="D82" s="30" t="s">
        <v>22</v>
      </c>
      <c r="E82" s="84">
        <v>405</v>
      </c>
      <c r="F82" s="85"/>
      <c r="G82" s="91" t="s">
        <v>23</v>
      </c>
      <c r="H82" s="96">
        <v>3.7</v>
      </c>
      <c r="I82" s="26" t="s">
        <v>78</v>
      </c>
      <c r="J82" s="86">
        <v>22238</v>
      </c>
      <c r="K82" s="86">
        <v>107.9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s="40" customFormat="1" ht="28.5" customHeight="1">
      <c r="A83" s="90"/>
      <c r="B83" s="91"/>
      <c r="C83" s="91"/>
      <c r="D83" s="30" t="s">
        <v>316</v>
      </c>
      <c r="E83" s="84">
        <v>100</v>
      </c>
      <c r="F83" s="85"/>
      <c r="G83" s="91"/>
      <c r="H83" s="96"/>
      <c r="I83" s="35" t="s">
        <v>316</v>
      </c>
      <c r="J83" s="87">
        <v>23.6</v>
      </c>
      <c r="K83" s="87">
        <v>0.1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s="40" customFormat="1" ht="28.5" customHeight="1">
      <c r="A84" s="90"/>
      <c r="B84" s="91"/>
      <c r="C84" s="91"/>
      <c r="D84" s="30" t="s">
        <v>317</v>
      </c>
      <c r="E84" s="84">
        <v>135</v>
      </c>
      <c r="F84" s="85"/>
      <c r="G84" s="91"/>
      <c r="H84" s="96"/>
      <c r="I84" s="35" t="s">
        <v>317</v>
      </c>
      <c r="J84" s="87">
        <v>1800</v>
      </c>
      <c r="K84" s="87">
        <v>10.7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s="40" customFormat="1" ht="28.5" customHeight="1">
      <c r="A85" s="90"/>
      <c r="B85" s="91"/>
      <c r="C85" s="91"/>
      <c r="D85" s="30" t="s">
        <v>318</v>
      </c>
      <c r="E85" s="84">
        <v>170</v>
      </c>
      <c r="F85" s="85"/>
      <c r="G85" s="91"/>
      <c r="H85" s="96"/>
      <c r="I85" s="35" t="s">
        <v>318</v>
      </c>
      <c r="J85" s="87">
        <v>6473.4</v>
      </c>
      <c r="K85" s="87">
        <v>35.7</v>
      </c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s="40" customFormat="1" ht="28.5" customHeight="1">
      <c r="A86" s="90"/>
      <c r="B86" s="91"/>
      <c r="C86" s="91"/>
      <c r="D86" s="30" t="s">
        <v>60</v>
      </c>
      <c r="E86" s="84">
        <v>0</v>
      </c>
      <c r="F86" s="85"/>
      <c r="G86" s="91"/>
      <c r="H86" s="96"/>
      <c r="I86" s="35" t="s">
        <v>60</v>
      </c>
      <c r="J86" s="87">
        <v>8256</v>
      </c>
      <c r="K86" s="87">
        <v>23.6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s="40" customFormat="1" ht="28.5" customHeight="1">
      <c r="A87" s="90"/>
      <c r="B87" s="91"/>
      <c r="C87" s="91"/>
      <c r="D87" s="30" t="s">
        <v>294</v>
      </c>
      <c r="E87" s="84">
        <v>0</v>
      </c>
      <c r="F87" s="85"/>
      <c r="G87" s="91"/>
      <c r="H87" s="96"/>
      <c r="I87" s="35" t="s">
        <v>294</v>
      </c>
      <c r="J87" s="87">
        <v>5685</v>
      </c>
      <c r="K87" s="87">
        <v>37.8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11" s="33" customFormat="1" ht="41.25" customHeight="1">
      <c r="A88" s="90" t="s">
        <v>79</v>
      </c>
      <c r="B88" s="91" t="s">
        <v>46</v>
      </c>
      <c r="C88" s="91" t="s">
        <v>67</v>
      </c>
      <c r="D88" s="26" t="s">
        <v>22</v>
      </c>
      <c r="E88" s="26">
        <v>897</v>
      </c>
      <c r="F88" s="31">
        <v>19.5</v>
      </c>
      <c r="G88" s="91" t="s">
        <v>23</v>
      </c>
      <c r="H88" s="96">
        <v>19</v>
      </c>
      <c r="I88" s="26" t="s">
        <v>78</v>
      </c>
      <c r="J88" s="27">
        <v>77647</v>
      </c>
      <c r="K88" s="27">
        <v>244.9</v>
      </c>
    </row>
    <row r="89" spans="1:11" s="33" customFormat="1" ht="29.25" customHeight="1">
      <c r="A89" s="90"/>
      <c r="B89" s="91"/>
      <c r="C89" s="91"/>
      <c r="D89" s="24" t="s">
        <v>28</v>
      </c>
      <c r="E89" s="24">
        <v>512</v>
      </c>
      <c r="F89" s="31"/>
      <c r="G89" s="91"/>
      <c r="H89" s="96"/>
      <c r="I89" s="24" t="s">
        <v>28</v>
      </c>
      <c r="J89" s="28">
        <v>66978</v>
      </c>
      <c r="K89" s="28">
        <v>172.2</v>
      </c>
    </row>
    <row r="90" spans="1:11" s="33" customFormat="1" ht="32.25" customHeight="1">
      <c r="A90" s="90"/>
      <c r="B90" s="91"/>
      <c r="C90" s="91"/>
      <c r="D90" s="24" t="s">
        <v>29</v>
      </c>
      <c r="E90" s="24">
        <v>270</v>
      </c>
      <c r="F90" s="31"/>
      <c r="G90" s="91"/>
      <c r="H90" s="96"/>
      <c r="I90" s="24" t="s">
        <v>80</v>
      </c>
      <c r="J90" s="28">
        <f>612.8+271+3995+3450</f>
        <v>8328.8</v>
      </c>
      <c r="K90" s="28">
        <f>3.1+1.9+27.9+24.15</f>
        <v>57.05</v>
      </c>
    </row>
    <row r="91" spans="1:11" s="33" customFormat="1" ht="32.25" customHeight="1">
      <c r="A91" s="90"/>
      <c r="B91" s="91"/>
      <c r="C91" s="91"/>
      <c r="D91" s="24" t="s">
        <v>30</v>
      </c>
      <c r="E91" s="24">
        <v>95</v>
      </c>
      <c r="F91" s="31"/>
      <c r="G91" s="91"/>
      <c r="H91" s="96"/>
      <c r="I91" s="24" t="s">
        <v>30</v>
      </c>
      <c r="J91" s="28">
        <v>1884.2</v>
      </c>
      <c r="K91" s="28">
        <v>13.17</v>
      </c>
    </row>
    <row r="92" spans="1:256" s="33" customFormat="1" ht="32.25" customHeight="1">
      <c r="A92" s="90"/>
      <c r="B92" s="91"/>
      <c r="C92" s="91"/>
      <c r="D92" s="24" t="s">
        <v>43</v>
      </c>
      <c r="E92" s="24">
        <v>20</v>
      </c>
      <c r="F92" s="31">
        <v>2.6</v>
      </c>
      <c r="G92" s="91"/>
      <c r="H92" s="96"/>
      <c r="I92" s="24" t="s">
        <v>77</v>
      </c>
      <c r="J92" s="28">
        <v>456</v>
      </c>
      <c r="K92" s="28">
        <v>2.38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</row>
    <row r="93" spans="1:11" s="33" customFormat="1" ht="32.25" customHeight="1">
      <c r="A93" s="90"/>
      <c r="B93" s="91"/>
      <c r="C93" s="91"/>
      <c r="D93" s="24" t="s">
        <v>289</v>
      </c>
      <c r="E93" s="24">
        <v>0</v>
      </c>
      <c r="F93" s="31">
        <v>0</v>
      </c>
      <c r="G93" s="91"/>
      <c r="H93" s="96"/>
      <c r="I93" s="24" t="s">
        <v>291</v>
      </c>
      <c r="J93" s="28">
        <v>0</v>
      </c>
      <c r="K93" s="28">
        <v>0</v>
      </c>
    </row>
    <row r="94" spans="1:256" s="33" customFormat="1" ht="41.25" customHeight="1">
      <c r="A94" s="90" t="s">
        <v>81</v>
      </c>
      <c r="B94" s="91" t="s">
        <v>82</v>
      </c>
      <c r="C94" s="91" t="s">
        <v>67</v>
      </c>
      <c r="D94" s="26" t="s">
        <v>22</v>
      </c>
      <c r="E94" s="24">
        <f>SUM(E95:E99)</f>
        <v>125</v>
      </c>
      <c r="F94" s="94">
        <v>173.6</v>
      </c>
      <c r="G94" s="26" t="s">
        <v>83</v>
      </c>
      <c r="H94" s="47">
        <v>98.5</v>
      </c>
      <c r="I94" s="26" t="s">
        <v>78</v>
      </c>
      <c r="J94" s="27">
        <f>SUM(J95:J99)</f>
        <v>8830</v>
      </c>
      <c r="K94" s="27">
        <f>SUM(K95:K99)</f>
        <v>47.599999999999994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11" s="2" customFormat="1" ht="31.5" customHeight="1">
      <c r="A95" s="90"/>
      <c r="B95" s="91"/>
      <c r="C95" s="91"/>
      <c r="D95" s="24" t="s">
        <v>28</v>
      </c>
      <c r="E95" s="24">
        <v>70</v>
      </c>
      <c r="F95" s="94"/>
      <c r="G95" s="50" t="s">
        <v>74</v>
      </c>
      <c r="H95" s="47">
        <v>75.1</v>
      </c>
      <c r="I95" s="24" t="s">
        <v>28</v>
      </c>
      <c r="J95" s="28">
        <v>210</v>
      </c>
      <c r="K95" s="28">
        <v>1.2</v>
      </c>
    </row>
    <row r="96" spans="1:11" s="2" customFormat="1" ht="30.75" customHeight="1">
      <c r="A96" s="90"/>
      <c r="B96" s="91"/>
      <c r="C96" s="91"/>
      <c r="D96" s="24" t="s">
        <v>29</v>
      </c>
      <c r="E96" s="24">
        <v>0</v>
      </c>
      <c r="F96" s="94"/>
      <c r="G96" s="26"/>
      <c r="H96" s="47"/>
      <c r="I96" s="24" t="s">
        <v>80</v>
      </c>
      <c r="J96" s="28">
        <f>588+336+396+672</f>
        <v>1992</v>
      </c>
      <c r="K96" s="28">
        <f>4.1+1.4+0.4+3.7</f>
        <v>9.600000000000001</v>
      </c>
    </row>
    <row r="97" spans="1:11" s="2" customFormat="1" ht="30.75" customHeight="1">
      <c r="A97" s="90"/>
      <c r="B97" s="91"/>
      <c r="C97" s="91"/>
      <c r="D97" s="24" t="s">
        <v>30</v>
      </c>
      <c r="E97" s="24">
        <v>55</v>
      </c>
      <c r="F97" s="94"/>
      <c r="G97" s="26"/>
      <c r="H97" s="47"/>
      <c r="I97" s="24" t="s">
        <v>30</v>
      </c>
      <c r="J97" s="28">
        <v>2124</v>
      </c>
      <c r="K97" s="28">
        <v>11.6</v>
      </c>
    </row>
    <row r="98" spans="1:256" s="2" customFormat="1" ht="30.75" customHeight="1">
      <c r="A98" s="90"/>
      <c r="B98" s="91"/>
      <c r="C98" s="91"/>
      <c r="D98" s="24" t="s">
        <v>43</v>
      </c>
      <c r="E98" s="24">
        <v>0</v>
      </c>
      <c r="F98" s="94"/>
      <c r="G98" s="26"/>
      <c r="H98" s="47">
        <v>0</v>
      </c>
      <c r="I98" s="24" t="s">
        <v>34</v>
      </c>
      <c r="J98" s="28">
        <v>2154</v>
      </c>
      <c r="K98" s="28">
        <v>12.9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11" s="2" customFormat="1" ht="30.75" customHeight="1">
      <c r="A99" s="90"/>
      <c r="B99" s="91"/>
      <c r="C99" s="91"/>
      <c r="D99" s="24" t="s">
        <v>294</v>
      </c>
      <c r="E99" s="24">
        <v>0</v>
      </c>
      <c r="F99" s="94"/>
      <c r="G99" s="26"/>
      <c r="H99" s="47"/>
      <c r="I99" s="24" t="s">
        <v>306</v>
      </c>
      <c r="J99" s="28">
        <v>2350</v>
      </c>
      <c r="K99" s="28">
        <v>12.3</v>
      </c>
    </row>
    <row r="100" spans="1:11" s="2" customFormat="1" ht="46.5" customHeight="1">
      <c r="A100" s="90" t="s">
        <v>84</v>
      </c>
      <c r="B100" s="91" t="s">
        <v>85</v>
      </c>
      <c r="C100" s="91" t="s">
        <v>67</v>
      </c>
      <c r="D100" s="26" t="s">
        <v>22</v>
      </c>
      <c r="E100" s="24">
        <v>57</v>
      </c>
      <c r="F100" s="94">
        <v>57</v>
      </c>
      <c r="G100" s="106" t="s">
        <v>38</v>
      </c>
      <c r="H100" s="96"/>
      <c r="I100" s="26" t="s">
        <v>78</v>
      </c>
      <c r="J100" s="27">
        <v>12537</v>
      </c>
      <c r="K100" s="27">
        <v>82.3</v>
      </c>
    </row>
    <row r="101" spans="1:11" s="2" customFormat="1" ht="30" customHeight="1">
      <c r="A101" s="90"/>
      <c r="B101" s="91"/>
      <c r="C101" s="91"/>
      <c r="D101" s="24" t="s">
        <v>28</v>
      </c>
      <c r="E101" s="24">
        <v>56</v>
      </c>
      <c r="F101" s="94"/>
      <c r="G101" s="106"/>
      <c r="H101" s="96"/>
      <c r="I101" s="24" t="s">
        <v>28</v>
      </c>
      <c r="J101" s="28">
        <v>1227</v>
      </c>
      <c r="K101" s="28">
        <v>7.2</v>
      </c>
    </row>
    <row r="102" spans="1:11" s="2" customFormat="1" ht="29.25" customHeight="1">
      <c r="A102" s="90"/>
      <c r="B102" s="91"/>
      <c r="C102" s="91"/>
      <c r="D102" s="24" t="s">
        <v>29</v>
      </c>
      <c r="E102" s="24">
        <v>0</v>
      </c>
      <c r="F102" s="94"/>
      <c r="G102" s="106"/>
      <c r="H102" s="96"/>
      <c r="I102" s="24" t="s">
        <v>29</v>
      </c>
      <c r="J102" s="28">
        <f>774+387+432+357</f>
        <v>1950</v>
      </c>
      <c r="K102" s="28">
        <f>18.4</f>
        <v>18.4</v>
      </c>
    </row>
    <row r="103" spans="1:11" s="2" customFormat="1" ht="29.25" customHeight="1">
      <c r="A103" s="90"/>
      <c r="B103" s="91"/>
      <c r="C103" s="91"/>
      <c r="D103" s="24" t="s">
        <v>30</v>
      </c>
      <c r="E103" s="24">
        <v>0</v>
      </c>
      <c r="F103" s="94"/>
      <c r="G103" s="106"/>
      <c r="H103" s="96"/>
      <c r="I103" s="24" t="s">
        <v>30</v>
      </c>
      <c r="J103" s="28">
        <v>2482</v>
      </c>
      <c r="K103" s="28">
        <v>17.7</v>
      </c>
    </row>
    <row r="104" spans="1:256" s="2" customFormat="1" ht="29.25" customHeight="1">
      <c r="A104" s="90"/>
      <c r="B104" s="91"/>
      <c r="C104" s="91"/>
      <c r="D104" s="48" t="s">
        <v>76</v>
      </c>
      <c r="E104" s="24">
        <v>1</v>
      </c>
      <c r="F104" s="94"/>
      <c r="G104" s="106"/>
      <c r="H104" s="96"/>
      <c r="I104" s="24" t="s">
        <v>77</v>
      </c>
      <c r="J104" s="28">
        <v>4658</v>
      </c>
      <c r="K104" s="28">
        <v>26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29.25" customHeight="1">
      <c r="A105" s="90"/>
      <c r="B105" s="91"/>
      <c r="C105" s="91"/>
      <c r="D105" s="48" t="s">
        <v>310</v>
      </c>
      <c r="E105" s="24">
        <v>0</v>
      </c>
      <c r="F105" s="94"/>
      <c r="G105" s="106"/>
      <c r="H105" s="96"/>
      <c r="I105" s="49" t="s">
        <v>311</v>
      </c>
      <c r="J105" s="29">
        <v>2220</v>
      </c>
      <c r="K105" s="29">
        <v>13</v>
      </c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11" s="33" customFormat="1" ht="45.75" customHeight="1">
      <c r="A106" s="90" t="s">
        <v>86</v>
      </c>
      <c r="B106" s="91" t="s">
        <v>87</v>
      </c>
      <c r="C106" s="91" t="s">
        <v>67</v>
      </c>
      <c r="D106" s="26" t="s">
        <v>22</v>
      </c>
      <c r="E106" s="26">
        <f>SUM(E107:E111)</f>
        <v>24</v>
      </c>
      <c r="F106" s="94"/>
      <c r="G106" s="106" t="s">
        <v>38</v>
      </c>
      <c r="H106" s="96"/>
      <c r="I106" s="26" t="s">
        <v>73</v>
      </c>
      <c r="J106" s="27">
        <f>SUM(J107:J111)</f>
        <v>415</v>
      </c>
      <c r="K106" s="27">
        <f>SUM(K107:K111)</f>
        <v>1.7</v>
      </c>
    </row>
    <row r="107" spans="1:11" s="33" customFormat="1" ht="27" customHeight="1">
      <c r="A107" s="90"/>
      <c r="B107" s="91"/>
      <c r="C107" s="91"/>
      <c r="D107" s="24" t="s">
        <v>28</v>
      </c>
      <c r="E107" s="24">
        <v>24</v>
      </c>
      <c r="F107" s="94"/>
      <c r="G107" s="106"/>
      <c r="H107" s="96"/>
      <c r="I107" s="24" t="s">
        <v>28</v>
      </c>
      <c r="J107" s="28">
        <v>355</v>
      </c>
      <c r="K107" s="28">
        <v>1.2</v>
      </c>
    </row>
    <row r="108" spans="1:11" s="33" customFormat="1" ht="27.75" customHeight="1">
      <c r="A108" s="90"/>
      <c r="B108" s="91"/>
      <c r="C108" s="91"/>
      <c r="D108" s="24" t="s">
        <v>29</v>
      </c>
      <c r="E108" s="24">
        <v>0</v>
      </c>
      <c r="F108" s="94"/>
      <c r="G108" s="106"/>
      <c r="H108" s="96"/>
      <c r="I108" s="24" t="s">
        <v>29</v>
      </c>
      <c r="J108" s="28">
        <v>60</v>
      </c>
      <c r="K108" s="28">
        <v>0.5</v>
      </c>
    </row>
    <row r="109" spans="1:11" s="33" customFormat="1" ht="27.75" customHeight="1">
      <c r="A109" s="90"/>
      <c r="B109" s="91"/>
      <c r="C109" s="91"/>
      <c r="D109" s="24" t="s">
        <v>30</v>
      </c>
      <c r="E109" s="24">
        <v>0</v>
      </c>
      <c r="F109" s="94"/>
      <c r="G109" s="106"/>
      <c r="H109" s="96"/>
      <c r="I109" s="24" t="s">
        <v>30</v>
      </c>
      <c r="J109" s="28">
        <v>0</v>
      </c>
      <c r="K109" s="28">
        <v>0</v>
      </c>
    </row>
    <row r="110" spans="1:256" s="33" customFormat="1" ht="27.75" customHeight="1">
      <c r="A110" s="90"/>
      <c r="B110" s="91"/>
      <c r="C110" s="91"/>
      <c r="D110" s="24" t="s">
        <v>31</v>
      </c>
      <c r="E110" s="24">
        <v>0</v>
      </c>
      <c r="F110" s="94"/>
      <c r="G110" s="106"/>
      <c r="H110" s="96"/>
      <c r="I110" s="24" t="s">
        <v>31</v>
      </c>
      <c r="J110" s="28">
        <v>0</v>
      </c>
      <c r="K110" s="28"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11" s="33" customFormat="1" ht="27.75" customHeight="1">
      <c r="A111" s="90"/>
      <c r="B111" s="91"/>
      <c r="C111" s="91"/>
      <c r="D111" s="24" t="s">
        <v>294</v>
      </c>
      <c r="E111" s="24">
        <v>0</v>
      </c>
      <c r="F111" s="94"/>
      <c r="G111" s="106"/>
      <c r="H111" s="96"/>
      <c r="I111" s="48" t="s">
        <v>309</v>
      </c>
      <c r="J111" s="28">
        <v>0</v>
      </c>
      <c r="K111" s="28">
        <v>0</v>
      </c>
    </row>
    <row r="112" spans="1:256" s="33" customFormat="1" ht="43.5" customHeight="1">
      <c r="A112" s="90" t="s">
        <v>88</v>
      </c>
      <c r="B112" s="91" t="s">
        <v>89</v>
      </c>
      <c r="C112" s="91" t="s">
        <v>67</v>
      </c>
      <c r="D112" s="26" t="s">
        <v>22</v>
      </c>
      <c r="E112" s="26">
        <f>SUM(E113:E117)</f>
        <v>31</v>
      </c>
      <c r="F112" s="94"/>
      <c r="G112" s="106" t="s">
        <v>38</v>
      </c>
      <c r="H112" s="96"/>
      <c r="I112" s="26" t="s">
        <v>78</v>
      </c>
      <c r="J112" s="27">
        <f>SUM(J113:J117)</f>
        <v>14639.730000000001</v>
      </c>
      <c r="K112" s="27">
        <f>SUM(K113:K117)</f>
        <v>82.30000000000001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11" s="2" customFormat="1" ht="34.5" customHeight="1">
      <c r="A113" s="90"/>
      <c r="B113" s="91"/>
      <c r="C113" s="91"/>
      <c r="D113" s="24" t="s">
        <v>28</v>
      </c>
      <c r="E113" s="24">
        <v>31</v>
      </c>
      <c r="F113" s="94"/>
      <c r="G113" s="106"/>
      <c r="H113" s="96"/>
      <c r="I113" s="24" t="s">
        <v>28</v>
      </c>
      <c r="J113" s="28">
        <v>3400</v>
      </c>
      <c r="K113" s="28">
        <v>19</v>
      </c>
    </row>
    <row r="114" spans="1:11" s="2" customFormat="1" ht="41.25" customHeight="1">
      <c r="A114" s="90"/>
      <c r="B114" s="91"/>
      <c r="C114" s="91"/>
      <c r="D114" s="24" t="s">
        <v>29</v>
      </c>
      <c r="E114" s="24">
        <v>0</v>
      </c>
      <c r="F114" s="94"/>
      <c r="G114" s="106"/>
      <c r="H114" s="96"/>
      <c r="I114" s="24" t="s">
        <v>29</v>
      </c>
      <c r="J114" s="28">
        <f>555.5+550+327.4+555.5</f>
        <v>1988.4</v>
      </c>
      <c r="K114" s="28">
        <f>3.7+3.9+1.8+3.1</f>
        <v>12.5</v>
      </c>
    </row>
    <row r="115" spans="1:11" s="2" customFormat="1" ht="41.25" customHeight="1">
      <c r="A115" s="90"/>
      <c r="B115" s="91"/>
      <c r="C115" s="91"/>
      <c r="D115" s="24" t="s">
        <v>30</v>
      </c>
      <c r="E115" s="24">
        <v>0</v>
      </c>
      <c r="F115" s="94"/>
      <c r="G115" s="106"/>
      <c r="H115" s="96"/>
      <c r="I115" s="24" t="s">
        <v>30</v>
      </c>
      <c r="J115" s="28">
        <v>3596.02</v>
      </c>
      <c r="K115" s="28">
        <v>18.7</v>
      </c>
    </row>
    <row r="116" spans="1:256" s="2" customFormat="1" ht="41.25" customHeight="1">
      <c r="A116" s="90"/>
      <c r="B116" s="91"/>
      <c r="C116" s="91"/>
      <c r="D116" s="24" t="s">
        <v>31</v>
      </c>
      <c r="E116" s="24">
        <v>0</v>
      </c>
      <c r="F116" s="94"/>
      <c r="G116" s="106"/>
      <c r="H116" s="96"/>
      <c r="I116" s="24" t="s">
        <v>34</v>
      </c>
      <c r="J116" s="28">
        <v>3004.21</v>
      </c>
      <c r="K116" s="28">
        <v>16.7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2" customFormat="1" ht="41.25" customHeight="1">
      <c r="A117" s="90"/>
      <c r="B117" s="91"/>
      <c r="C117" s="91"/>
      <c r="D117" s="24" t="s">
        <v>294</v>
      </c>
      <c r="E117" s="24">
        <v>0</v>
      </c>
      <c r="F117" s="94"/>
      <c r="G117" s="106"/>
      <c r="H117" s="96"/>
      <c r="I117" s="24" t="s">
        <v>294</v>
      </c>
      <c r="J117" s="28">
        <v>2651.1</v>
      </c>
      <c r="K117" s="29">
        <v>15.4</v>
      </c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</row>
    <row r="118" spans="1:11" s="33" customFormat="1" ht="42.75" customHeight="1">
      <c r="A118" s="90" t="s">
        <v>90</v>
      </c>
      <c r="B118" s="91" t="s">
        <v>91</v>
      </c>
      <c r="C118" s="91" t="s">
        <v>67</v>
      </c>
      <c r="D118" s="26" t="s">
        <v>22</v>
      </c>
      <c r="E118" s="24">
        <f>SUM(E119:E123)</f>
        <v>10</v>
      </c>
      <c r="F118" s="94"/>
      <c r="G118" s="106" t="s">
        <v>38</v>
      </c>
      <c r="H118" s="96"/>
      <c r="I118" s="26" t="s">
        <v>78</v>
      </c>
      <c r="J118" s="27">
        <v>11522.2</v>
      </c>
      <c r="K118" s="27">
        <v>107.4</v>
      </c>
    </row>
    <row r="119" spans="1:11" s="33" customFormat="1" ht="30.75" customHeight="1">
      <c r="A119" s="90"/>
      <c r="B119" s="91"/>
      <c r="C119" s="91"/>
      <c r="D119" s="24" t="s">
        <v>28</v>
      </c>
      <c r="E119" s="24">
        <v>10</v>
      </c>
      <c r="F119" s="94"/>
      <c r="G119" s="106"/>
      <c r="H119" s="96"/>
      <c r="I119" s="26" t="s">
        <v>28</v>
      </c>
      <c r="J119" s="27">
        <v>425.5</v>
      </c>
      <c r="K119" s="27">
        <v>2.04</v>
      </c>
    </row>
    <row r="120" spans="1:11" s="33" customFormat="1" ht="33" customHeight="1">
      <c r="A120" s="90"/>
      <c r="B120" s="91"/>
      <c r="C120" s="91"/>
      <c r="D120" s="24" t="s">
        <v>29</v>
      </c>
      <c r="E120" s="24">
        <v>0</v>
      </c>
      <c r="F120" s="94"/>
      <c r="G120" s="106"/>
      <c r="H120" s="96"/>
      <c r="I120" s="26" t="s">
        <v>29</v>
      </c>
      <c r="J120" s="26">
        <f>180+448+0+549</f>
        <v>1177</v>
      </c>
      <c r="K120" s="27">
        <f>1.2+3.1+0+3.1</f>
        <v>7.4</v>
      </c>
    </row>
    <row r="121" spans="1:11" s="33" customFormat="1" ht="33" customHeight="1">
      <c r="A121" s="90"/>
      <c r="B121" s="91"/>
      <c r="C121" s="91"/>
      <c r="D121" s="24" t="s">
        <v>30</v>
      </c>
      <c r="E121" s="24">
        <v>0</v>
      </c>
      <c r="F121" s="94"/>
      <c r="G121" s="106"/>
      <c r="H121" s="96"/>
      <c r="I121" s="26" t="s">
        <v>30</v>
      </c>
      <c r="J121" s="26">
        <v>1404</v>
      </c>
      <c r="K121" s="27">
        <v>7.4</v>
      </c>
    </row>
    <row r="122" spans="1:256" s="33" customFormat="1" ht="33" customHeight="1">
      <c r="A122" s="90"/>
      <c r="B122" s="91"/>
      <c r="C122" s="91"/>
      <c r="D122" s="24" t="s">
        <v>31</v>
      </c>
      <c r="E122" s="24">
        <v>0</v>
      </c>
      <c r="F122" s="94"/>
      <c r="G122" s="106"/>
      <c r="H122" s="96"/>
      <c r="I122" s="26" t="s">
        <v>31</v>
      </c>
      <c r="J122" s="26">
        <v>1592.7</v>
      </c>
      <c r="K122" s="27">
        <v>8.66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11" s="33" customFormat="1" ht="33" customHeight="1">
      <c r="A123" s="90"/>
      <c r="B123" s="91"/>
      <c r="C123" s="91"/>
      <c r="D123" s="24" t="s">
        <v>294</v>
      </c>
      <c r="E123" s="24">
        <v>0</v>
      </c>
      <c r="F123" s="94"/>
      <c r="G123" s="106"/>
      <c r="H123" s="96"/>
      <c r="I123" s="26" t="s">
        <v>294</v>
      </c>
      <c r="J123" s="26">
        <v>6923</v>
      </c>
      <c r="K123" s="27">
        <v>81.85</v>
      </c>
    </row>
    <row r="124" spans="1:256" s="33" customFormat="1" ht="37.5" customHeight="1">
      <c r="A124" s="90" t="s">
        <v>92</v>
      </c>
      <c r="B124" s="91" t="s">
        <v>93</v>
      </c>
      <c r="C124" s="91" t="s">
        <v>67</v>
      </c>
      <c r="D124" s="26" t="s">
        <v>22</v>
      </c>
      <c r="E124" s="24">
        <f>SUM(E125:E129)</f>
        <v>2</v>
      </c>
      <c r="F124" s="93">
        <v>1</v>
      </c>
      <c r="G124" s="106" t="s">
        <v>23</v>
      </c>
      <c r="H124" s="110">
        <v>1</v>
      </c>
      <c r="I124" s="26" t="s">
        <v>78</v>
      </c>
      <c r="J124" s="26">
        <v>1212</v>
      </c>
      <c r="K124" s="26">
        <v>6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11" s="2" customFormat="1" ht="33" customHeight="1">
      <c r="A125" s="90"/>
      <c r="B125" s="91"/>
      <c r="C125" s="91"/>
      <c r="D125" s="24" t="s">
        <v>28</v>
      </c>
      <c r="E125" s="24">
        <v>0</v>
      </c>
      <c r="F125" s="93"/>
      <c r="G125" s="106"/>
      <c r="H125" s="110"/>
      <c r="I125" s="24" t="s">
        <v>28</v>
      </c>
      <c r="J125" s="24">
        <v>0</v>
      </c>
      <c r="K125" s="53">
        <v>0</v>
      </c>
    </row>
    <row r="126" spans="1:11" s="2" customFormat="1" ht="33" customHeight="1">
      <c r="A126" s="90"/>
      <c r="B126" s="91"/>
      <c r="C126" s="91"/>
      <c r="D126" s="24" t="s">
        <v>29</v>
      </c>
      <c r="E126" s="24">
        <v>0</v>
      </c>
      <c r="F126" s="93"/>
      <c r="G126" s="106"/>
      <c r="H126" s="110"/>
      <c r="I126" s="24" t="s">
        <v>29</v>
      </c>
      <c r="J126" s="24">
        <v>0</v>
      </c>
      <c r="K126" s="53">
        <v>0</v>
      </c>
    </row>
    <row r="127" spans="1:11" s="2" customFormat="1" ht="33" customHeight="1">
      <c r="A127" s="90"/>
      <c r="B127" s="91"/>
      <c r="C127" s="91"/>
      <c r="D127" s="24" t="s">
        <v>30</v>
      </c>
      <c r="E127" s="24">
        <v>2</v>
      </c>
      <c r="F127" s="93"/>
      <c r="G127" s="106"/>
      <c r="H127" s="110"/>
      <c r="I127" s="24" t="s">
        <v>30</v>
      </c>
      <c r="J127" s="24">
        <v>154</v>
      </c>
      <c r="K127" s="39">
        <v>0.77</v>
      </c>
    </row>
    <row r="128" spans="1:256" s="2" customFormat="1" ht="33" customHeight="1">
      <c r="A128" s="90"/>
      <c r="B128" s="91"/>
      <c r="C128" s="91"/>
      <c r="D128" s="24" t="s">
        <v>31</v>
      </c>
      <c r="E128" s="24">
        <v>0</v>
      </c>
      <c r="F128" s="93"/>
      <c r="G128" s="106"/>
      <c r="H128" s="110"/>
      <c r="I128" s="24" t="s">
        <v>34</v>
      </c>
      <c r="J128" s="24">
        <v>208</v>
      </c>
      <c r="K128" s="39">
        <v>0.99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11" s="2" customFormat="1" ht="33" customHeight="1">
      <c r="A129" s="90"/>
      <c r="B129" s="91"/>
      <c r="C129" s="91"/>
      <c r="D129" s="24" t="s">
        <v>294</v>
      </c>
      <c r="E129" s="24">
        <v>0</v>
      </c>
      <c r="F129" s="93"/>
      <c r="G129" s="106"/>
      <c r="H129" s="110"/>
      <c r="I129" s="24" t="s">
        <v>294</v>
      </c>
      <c r="J129" s="24">
        <v>850</v>
      </c>
      <c r="K129" s="39">
        <v>4.55</v>
      </c>
    </row>
    <row r="130" spans="1:11" s="2" customFormat="1" ht="33" customHeight="1">
      <c r="A130" s="90" t="s">
        <v>94</v>
      </c>
      <c r="B130" s="91" t="s">
        <v>95</v>
      </c>
      <c r="C130" s="91" t="s">
        <v>67</v>
      </c>
      <c r="D130" s="26" t="s">
        <v>22</v>
      </c>
      <c r="E130" s="24">
        <f>SUM(E131:E135)</f>
        <v>150</v>
      </c>
      <c r="F130" s="93"/>
      <c r="G130" s="106" t="s">
        <v>96</v>
      </c>
      <c r="H130" s="110"/>
      <c r="I130" s="26" t="s">
        <v>78</v>
      </c>
      <c r="J130" s="26">
        <f>SUM(J131:J135)</f>
        <v>15360</v>
      </c>
      <c r="K130" s="26">
        <f>SUM(K131:K135)</f>
        <v>88.80000000000001</v>
      </c>
    </row>
    <row r="131" spans="1:11" s="2" customFormat="1" ht="33" customHeight="1">
      <c r="A131" s="90"/>
      <c r="B131" s="91"/>
      <c r="C131" s="91"/>
      <c r="D131" s="24" t="s">
        <v>28</v>
      </c>
      <c r="E131" s="24">
        <v>0</v>
      </c>
      <c r="F131" s="93"/>
      <c r="G131" s="106"/>
      <c r="H131" s="110"/>
      <c r="I131" s="24" t="s">
        <v>28</v>
      </c>
      <c r="J131" s="24">
        <v>0</v>
      </c>
      <c r="K131" s="53">
        <v>0</v>
      </c>
    </row>
    <row r="132" spans="1:11" s="2" customFormat="1" ht="33" customHeight="1">
      <c r="A132" s="90"/>
      <c r="B132" s="91"/>
      <c r="C132" s="91"/>
      <c r="D132" s="24" t="s">
        <v>29</v>
      </c>
      <c r="E132" s="24">
        <v>150</v>
      </c>
      <c r="F132" s="93"/>
      <c r="G132" s="106"/>
      <c r="H132" s="110"/>
      <c r="I132" s="24" t="s">
        <v>29</v>
      </c>
      <c r="J132" s="24">
        <v>0</v>
      </c>
      <c r="K132" s="53">
        <v>0</v>
      </c>
    </row>
    <row r="133" spans="1:11" s="2" customFormat="1" ht="33" customHeight="1">
      <c r="A133" s="90"/>
      <c r="B133" s="91"/>
      <c r="C133" s="91"/>
      <c r="D133" s="24" t="s">
        <v>30</v>
      </c>
      <c r="E133" s="24">
        <v>0</v>
      </c>
      <c r="F133" s="93"/>
      <c r="G133" s="106"/>
      <c r="H133" s="110"/>
      <c r="I133" s="24" t="s">
        <v>30</v>
      </c>
      <c r="J133" s="24">
        <v>5120</v>
      </c>
      <c r="K133" s="39">
        <v>29.6</v>
      </c>
    </row>
    <row r="134" spans="1:256" s="2" customFormat="1" ht="33" customHeight="1">
      <c r="A134" s="90"/>
      <c r="B134" s="91"/>
      <c r="C134" s="91"/>
      <c r="D134" s="24" t="s">
        <v>31</v>
      </c>
      <c r="E134" s="24">
        <v>0</v>
      </c>
      <c r="F134" s="93"/>
      <c r="G134" s="106"/>
      <c r="H134" s="110"/>
      <c r="I134" s="24" t="s">
        <v>34</v>
      </c>
      <c r="J134" s="24">
        <v>5120</v>
      </c>
      <c r="K134" s="39">
        <v>29.6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11" s="2" customFormat="1" ht="33" customHeight="1">
      <c r="A135" s="90"/>
      <c r="B135" s="91"/>
      <c r="C135" s="91"/>
      <c r="D135" s="24" t="s">
        <v>294</v>
      </c>
      <c r="E135" s="24">
        <v>0</v>
      </c>
      <c r="F135" s="93"/>
      <c r="G135" s="106"/>
      <c r="H135" s="110"/>
      <c r="I135" s="24" t="s">
        <v>294</v>
      </c>
      <c r="J135" s="24">
        <v>5120</v>
      </c>
      <c r="K135" s="39">
        <v>29.6</v>
      </c>
    </row>
    <row r="136" spans="1:11" s="2" customFormat="1" ht="33" customHeight="1">
      <c r="A136" s="107" t="s">
        <v>97</v>
      </c>
      <c r="B136" s="101" t="s">
        <v>98</v>
      </c>
      <c r="C136" s="135" t="s">
        <v>67</v>
      </c>
      <c r="D136" s="6" t="s">
        <v>22</v>
      </c>
      <c r="E136" s="7">
        <v>14</v>
      </c>
      <c r="F136" s="136">
        <v>3084.174</v>
      </c>
      <c r="G136" s="6" t="s">
        <v>23</v>
      </c>
      <c r="H136" s="14">
        <f>SUM(H141+H146+H151)</f>
        <v>123</v>
      </c>
      <c r="I136" s="119" t="s">
        <v>99</v>
      </c>
      <c r="J136" s="119">
        <f>SUM(J89:J93)</f>
        <v>77647</v>
      </c>
      <c r="K136" s="119"/>
    </row>
    <row r="137" spans="1:256" s="2" customFormat="1" ht="33" customHeight="1">
      <c r="A137" s="107"/>
      <c r="B137" s="101"/>
      <c r="C137" s="135"/>
      <c r="D137" s="7" t="s">
        <v>28</v>
      </c>
      <c r="E137" s="7">
        <f>SUM(E142+E147+E152)</f>
        <v>0</v>
      </c>
      <c r="F137" s="136"/>
      <c r="G137" s="11" t="s">
        <v>27</v>
      </c>
      <c r="H137" s="14">
        <v>1088</v>
      </c>
      <c r="I137" s="119"/>
      <c r="J137" s="119"/>
      <c r="K137" s="119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</row>
    <row r="138" spans="1:256" s="2" customFormat="1" ht="69.75" customHeight="1">
      <c r="A138" s="107"/>
      <c r="B138" s="101"/>
      <c r="C138" s="135"/>
      <c r="D138" s="7" t="s">
        <v>29</v>
      </c>
      <c r="E138" s="7">
        <f>SUM(E143+E148+E153)</f>
        <v>3</v>
      </c>
      <c r="F138" s="136"/>
      <c r="G138" s="6" t="s">
        <v>100</v>
      </c>
      <c r="H138" s="54"/>
      <c r="I138" s="119"/>
      <c r="J138" s="119"/>
      <c r="K138" s="119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</row>
    <row r="139" spans="1:256" s="2" customFormat="1" ht="57" customHeight="1">
      <c r="A139" s="107"/>
      <c r="B139" s="101"/>
      <c r="C139" s="135"/>
      <c r="D139" s="6" t="s">
        <v>30</v>
      </c>
      <c r="E139" s="7">
        <f>SUM(E144+E149+E154)</f>
        <v>0</v>
      </c>
      <c r="F139" s="136"/>
      <c r="G139" s="6" t="s">
        <v>101</v>
      </c>
      <c r="H139" s="54">
        <v>1935</v>
      </c>
      <c r="I139" s="119"/>
      <c r="J139" s="119"/>
      <c r="K139" s="119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s="10" customFormat="1" ht="57" customHeight="1">
      <c r="A140" s="107"/>
      <c r="B140" s="107"/>
      <c r="C140" s="107"/>
      <c r="D140" s="9" t="s">
        <v>43</v>
      </c>
      <c r="E140" s="55">
        <v>0</v>
      </c>
      <c r="F140" s="136"/>
      <c r="G140" s="43"/>
      <c r="I140" s="119"/>
      <c r="J140" s="119"/>
      <c r="K140" s="119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</row>
    <row r="141" spans="1:256" s="33" customFormat="1" ht="33" customHeight="1">
      <c r="A141" s="90" t="s">
        <v>102</v>
      </c>
      <c r="B141" s="91" t="s">
        <v>37</v>
      </c>
      <c r="C141" s="91" t="s">
        <v>67</v>
      </c>
      <c r="D141" s="26" t="s">
        <v>22</v>
      </c>
      <c r="E141" s="24">
        <f>SUM(E142:E143)</f>
        <v>1</v>
      </c>
      <c r="F141" s="94">
        <v>61</v>
      </c>
      <c r="G141" s="91" t="s">
        <v>96</v>
      </c>
      <c r="H141" s="91">
        <v>61</v>
      </c>
      <c r="I141" s="91" t="s">
        <v>99</v>
      </c>
      <c r="J141" s="91"/>
      <c r="K141" s="9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11" s="33" customFormat="1" ht="33" customHeight="1">
      <c r="A142" s="90"/>
      <c r="B142" s="91"/>
      <c r="C142" s="91"/>
      <c r="D142" s="24" t="s">
        <v>28</v>
      </c>
      <c r="E142" s="24">
        <v>0</v>
      </c>
      <c r="F142" s="94"/>
      <c r="G142" s="91"/>
      <c r="H142" s="91"/>
      <c r="I142" s="91"/>
      <c r="J142" s="91"/>
      <c r="K142" s="91"/>
    </row>
    <row r="143" spans="1:11" s="33" customFormat="1" ht="33" customHeight="1">
      <c r="A143" s="90"/>
      <c r="B143" s="91"/>
      <c r="C143" s="91"/>
      <c r="D143" s="24" t="s">
        <v>29</v>
      </c>
      <c r="E143" s="24">
        <v>1</v>
      </c>
      <c r="F143" s="94"/>
      <c r="G143" s="91"/>
      <c r="H143" s="91"/>
      <c r="I143" s="91"/>
      <c r="J143" s="91"/>
      <c r="K143" s="91"/>
    </row>
    <row r="144" spans="1:11" s="33" customFormat="1" ht="33" customHeight="1">
      <c r="A144" s="90"/>
      <c r="B144" s="91"/>
      <c r="C144" s="91"/>
      <c r="D144" s="24" t="s">
        <v>30</v>
      </c>
      <c r="E144" s="24">
        <v>0</v>
      </c>
      <c r="F144" s="94"/>
      <c r="G144" s="91"/>
      <c r="H144" s="91"/>
      <c r="I144" s="91"/>
      <c r="J144" s="91"/>
      <c r="K144" s="91"/>
    </row>
    <row r="145" spans="1:256" ht="33" customHeight="1">
      <c r="A145" s="90"/>
      <c r="B145" s="90"/>
      <c r="C145" s="90"/>
      <c r="D145" s="30" t="s">
        <v>43</v>
      </c>
      <c r="E145" s="56">
        <v>0</v>
      </c>
      <c r="F145" s="94"/>
      <c r="G145" s="91"/>
      <c r="H145" s="91"/>
      <c r="I145" s="91"/>
      <c r="J145" s="91"/>
      <c r="K145" s="91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</row>
    <row r="146" spans="1:256" s="33" customFormat="1" ht="33" customHeight="1">
      <c r="A146" s="90" t="s">
        <v>103</v>
      </c>
      <c r="B146" s="106" t="s">
        <v>89</v>
      </c>
      <c r="C146" s="91" t="s">
        <v>67</v>
      </c>
      <c r="D146" s="26" t="s">
        <v>22</v>
      </c>
      <c r="E146" s="24">
        <f>SUM(E147:E148)</f>
        <v>1</v>
      </c>
      <c r="F146" s="94">
        <v>20</v>
      </c>
      <c r="G146" s="91" t="s">
        <v>96</v>
      </c>
      <c r="H146" s="91">
        <v>20</v>
      </c>
      <c r="I146" s="91" t="s">
        <v>99</v>
      </c>
      <c r="J146" s="91"/>
      <c r="K146" s="91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11" s="33" customFormat="1" ht="33" customHeight="1">
      <c r="A147" s="90"/>
      <c r="B147" s="106"/>
      <c r="C147" s="106"/>
      <c r="D147" s="24" t="s">
        <v>28</v>
      </c>
      <c r="E147" s="24">
        <v>0</v>
      </c>
      <c r="F147" s="94"/>
      <c r="G147" s="91"/>
      <c r="H147" s="91"/>
      <c r="I147" s="91"/>
      <c r="J147" s="91"/>
      <c r="K147" s="91"/>
    </row>
    <row r="148" spans="1:11" s="33" customFormat="1" ht="33" customHeight="1">
      <c r="A148" s="90"/>
      <c r="B148" s="106"/>
      <c r="C148" s="106"/>
      <c r="D148" s="24" t="s">
        <v>29</v>
      </c>
      <c r="E148" s="24">
        <v>1</v>
      </c>
      <c r="F148" s="94"/>
      <c r="G148" s="91"/>
      <c r="H148" s="91"/>
      <c r="I148" s="91"/>
      <c r="J148" s="91"/>
      <c r="K148" s="91"/>
    </row>
    <row r="149" spans="1:11" s="33" customFormat="1" ht="33" customHeight="1">
      <c r="A149" s="90"/>
      <c r="B149" s="106"/>
      <c r="C149" s="106"/>
      <c r="D149" s="24" t="s">
        <v>30</v>
      </c>
      <c r="E149" s="24">
        <v>0</v>
      </c>
      <c r="F149" s="94"/>
      <c r="G149" s="91"/>
      <c r="H149" s="91"/>
      <c r="I149" s="91"/>
      <c r="J149" s="91"/>
      <c r="K149" s="91"/>
    </row>
    <row r="150" spans="1:256" ht="33" customHeight="1">
      <c r="A150" s="90"/>
      <c r="B150" s="90"/>
      <c r="C150" s="90"/>
      <c r="D150" s="30" t="s">
        <v>43</v>
      </c>
      <c r="E150" s="57">
        <v>0</v>
      </c>
      <c r="F150" s="94"/>
      <c r="G150" s="91"/>
      <c r="H150" s="91"/>
      <c r="I150" s="91"/>
      <c r="J150" s="91"/>
      <c r="K150" s="91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</row>
    <row r="151" spans="1:256" s="33" customFormat="1" ht="33" customHeight="1">
      <c r="A151" s="90" t="s">
        <v>104</v>
      </c>
      <c r="B151" s="91" t="s">
        <v>105</v>
      </c>
      <c r="C151" s="91" t="s">
        <v>67</v>
      </c>
      <c r="D151" s="26" t="s">
        <v>22</v>
      </c>
      <c r="E151" s="24">
        <f>SUM(E152:E153)</f>
        <v>1</v>
      </c>
      <c r="F151" s="94">
        <v>42</v>
      </c>
      <c r="G151" s="91" t="s">
        <v>96</v>
      </c>
      <c r="H151" s="91">
        <v>42</v>
      </c>
      <c r="I151" s="91" t="s">
        <v>99</v>
      </c>
      <c r="J151" s="91"/>
      <c r="K151" s="9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33" customFormat="1" ht="33" customHeight="1">
      <c r="A152" s="90"/>
      <c r="B152" s="91"/>
      <c r="C152" s="91"/>
      <c r="D152" s="24" t="s">
        <v>28</v>
      </c>
      <c r="E152" s="24">
        <v>0</v>
      </c>
      <c r="F152" s="94"/>
      <c r="G152" s="91"/>
      <c r="H152" s="91"/>
      <c r="I152" s="91"/>
      <c r="J152" s="91"/>
      <c r="K152" s="9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33" customFormat="1" ht="33" customHeight="1">
      <c r="A153" s="90"/>
      <c r="B153" s="91"/>
      <c r="C153" s="91"/>
      <c r="D153" s="24" t="s">
        <v>29</v>
      </c>
      <c r="E153" s="24">
        <v>1</v>
      </c>
      <c r="F153" s="94"/>
      <c r="G153" s="91"/>
      <c r="H153" s="91"/>
      <c r="I153" s="91"/>
      <c r="J153" s="91"/>
      <c r="K153" s="9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33" customFormat="1" ht="33" customHeight="1">
      <c r="A154" s="90"/>
      <c r="B154" s="91"/>
      <c r="C154" s="91"/>
      <c r="D154" s="24" t="s">
        <v>30</v>
      </c>
      <c r="E154" s="24">
        <v>0</v>
      </c>
      <c r="F154" s="94"/>
      <c r="G154" s="91"/>
      <c r="H154" s="91"/>
      <c r="I154" s="91"/>
      <c r="J154" s="91"/>
      <c r="K154" s="9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33" customHeight="1">
      <c r="A155" s="90"/>
      <c r="B155" s="90"/>
      <c r="C155" s="90"/>
      <c r="D155" s="30" t="s">
        <v>43</v>
      </c>
      <c r="E155" s="57">
        <v>0</v>
      </c>
      <c r="F155" s="94"/>
      <c r="G155" s="91"/>
      <c r="H155" s="91"/>
      <c r="I155" s="91"/>
      <c r="J155" s="91"/>
      <c r="K155" s="9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2" customFormat="1" ht="33" customHeight="1">
      <c r="A156" s="90" t="s">
        <v>106</v>
      </c>
      <c r="B156" s="134" t="s">
        <v>107</v>
      </c>
      <c r="C156" s="91" t="s">
        <v>67</v>
      </c>
      <c r="D156" s="26" t="s">
        <v>22</v>
      </c>
      <c r="E156" s="24">
        <f>SUM(E157:E158)</f>
        <v>0</v>
      </c>
      <c r="F156" s="94">
        <v>64.3</v>
      </c>
      <c r="G156" s="58" t="s">
        <v>27</v>
      </c>
      <c r="H156" s="58">
        <v>64.3</v>
      </c>
      <c r="I156" s="91" t="s">
        <v>99</v>
      </c>
      <c r="J156" s="91"/>
      <c r="K156" s="91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11" s="2" customFormat="1" ht="33" customHeight="1">
      <c r="A157" s="90"/>
      <c r="B157" s="134"/>
      <c r="C157" s="91"/>
      <c r="D157" s="24" t="s">
        <v>28</v>
      </c>
      <c r="E157" s="24">
        <v>0</v>
      </c>
      <c r="F157" s="94"/>
      <c r="G157" s="24"/>
      <c r="H157" s="24"/>
      <c r="I157" s="91"/>
      <c r="J157" s="91"/>
      <c r="K157" s="91"/>
    </row>
    <row r="158" spans="1:11" s="2" customFormat="1" ht="33" customHeight="1">
      <c r="A158" s="90"/>
      <c r="B158" s="134"/>
      <c r="C158" s="91"/>
      <c r="D158" s="24" t="s">
        <v>29</v>
      </c>
      <c r="E158" s="24">
        <v>0</v>
      </c>
      <c r="F158" s="94"/>
      <c r="G158" s="24"/>
      <c r="H158" s="24"/>
      <c r="I158" s="91"/>
      <c r="J158" s="91"/>
      <c r="K158" s="91"/>
    </row>
    <row r="159" spans="1:11" s="2" customFormat="1" ht="33" customHeight="1">
      <c r="A159" s="90"/>
      <c r="B159" s="134"/>
      <c r="C159" s="91"/>
      <c r="D159" s="24" t="s">
        <v>30</v>
      </c>
      <c r="E159" s="24">
        <v>1</v>
      </c>
      <c r="F159" s="94"/>
      <c r="G159" s="24"/>
      <c r="H159" s="24"/>
      <c r="I159" s="91"/>
      <c r="J159" s="91"/>
      <c r="K159" s="91"/>
    </row>
    <row r="160" spans="1:256" ht="33" customHeight="1">
      <c r="A160" s="90"/>
      <c r="B160" s="90"/>
      <c r="C160" s="90"/>
      <c r="D160" s="30" t="s">
        <v>43</v>
      </c>
      <c r="E160" s="57">
        <v>0</v>
      </c>
      <c r="F160" s="94"/>
      <c r="G160"/>
      <c r="H160"/>
      <c r="I160" s="91"/>
      <c r="J160" s="91"/>
      <c r="K160" s="9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2" customFormat="1" ht="33" customHeight="1">
      <c r="A161" s="90" t="s">
        <v>108</v>
      </c>
      <c r="B161" s="106" t="s">
        <v>109</v>
      </c>
      <c r="C161" s="91" t="s">
        <v>67</v>
      </c>
      <c r="D161" s="26" t="s">
        <v>22</v>
      </c>
      <c r="E161" s="24">
        <v>7</v>
      </c>
      <c r="F161" s="94">
        <v>50</v>
      </c>
      <c r="G161" s="91" t="s">
        <v>110</v>
      </c>
      <c r="H161" s="91">
        <v>50</v>
      </c>
      <c r="I161" s="91" t="s">
        <v>99</v>
      </c>
      <c r="J161" s="91"/>
      <c r="K161" s="9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2" customFormat="1" ht="33" customHeight="1">
      <c r="A162" s="90"/>
      <c r="B162" s="106"/>
      <c r="C162" s="106"/>
      <c r="D162" s="24" t="s">
        <v>28</v>
      </c>
      <c r="E162" s="24">
        <v>0</v>
      </c>
      <c r="F162" s="94"/>
      <c r="G162" s="91"/>
      <c r="H162" s="91"/>
      <c r="I162" s="91"/>
      <c r="J162" s="91"/>
      <c r="K162" s="91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</row>
    <row r="163" spans="1:256" s="2" customFormat="1" ht="33" customHeight="1">
      <c r="A163" s="90"/>
      <c r="B163" s="106"/>
      <c r="C163" s="106"/>
      <c r="D163" s="24" t="s">
        <v>29</v>
      </c>
      <c r="E163" s="24">
        <v>0</v>
      </c>
      <c r="F163" s="94"/>
      <c r="G163" s="91"/>
      <c r="H163" s="91"/>
      <c r="I163" s="91"/>
      <c r="J163" s="91"/>
      <c r="K163" s="91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</row>
    <row r="164" spans="1:256" s="2" customFormat="1" ht="33" customHeight="1">
      <c r="A164" s="90"/>
      <c r="B164" s="106"/>
      <c r="C164" s="106"/>
      <c r="D164" s="24" t="s">
        <v>30</v>
      </c>
      <c r="E164" s="24">
        <v>7</v>
      </c>
      <c r="F164" s="94"/>
      <c r="G164" s="91"/>
      <c r="H164" s="91"/>
      <c r="I164" s="91"/>
      <c r="J164" s="91"/>
      <c r="K164" s="91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</row>
    <row r="165" spans="1:256" ht="33" customHeight="1">
      <c r="A165" s="90"/>
      <c r="B165" s="90"/>
      <c r="C165" s="90"/>
      <c r="D165" s="30" t="s">
        <v>43</v>
      </c>
      <c r="E165" s="57">
        <v>0</v>
      </c>
      <c r="F165" s="94"/>
      <c r="G165" s="91"/>
      <c r="H165" s="91"/>
      <c r="I165" s="91"/>
      <c r="J165" s="91"/>
      <c r="K165" s="91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</row>
    <row r="166" spans="1:256" s="33" customFormat="1" ht="33" customHeight="1">
      <c r="A166" s="90" t="s">
        <v>111</v>
      </c>
      <c r="B166" s="106" t="s">
        <v>112</v>
      </c>
      <c r="C166" s="91" t="s">
        <v>67</v>
      </c>
      <c r="D166" s="26" t="s">
        <v>22</v>
      </c>
      <c r="E166" s="24">
        <v>1</v>
      </c>
      <c r="F166" s="94">
        <v>20</v>
      </c>
      <c r="G166" s="91" t="s">
        <v>110</v>
      </c>
      <c r="H166" s="91">
        <v>20</v>
      </c>
      <c r="I166" s="91" t="s">
        <v>99</v>
      </c>
      <c r="J166" s="91"/>
      <c r="K166" s="91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33" customFormat="1" ht="33" customHeight="1">
      <c r="A167" s="90"/>
      <c r="B167" s="106"/>
      <c r="C167" s="106"/>
      <c r="D167" s="24" t="s">
        <v>28</v>
      </c>
      <c r="E167" s="24">
        <v>0</v>
      </c>
      <c r="F167" s="94"/>
      <c r="G167" s="91"/>
      <c r="H167" s="91"/>
      <c r="I167" s="91"/>
      <c r="J167" s="91"/>
      <c r="K167" s="9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33" customFormat="1" ht="33" customHeight="1">
      <c r="A168" s="90"/>
      <c r="B168" s="106"/>
      <c r="C168" s="106"/>
      <c r="D168" s="24" t="s">
        <v>29</v>
      </c>
      <c r="E168" s="24">
        <v>0</v>
      </c>
      <c r="F168" s="94"/>
      <c r="G168" s="91"/>
      <c r="H168" s="91"/>
      <c r="I168" s="91"/>
      <c r="J168" s="91"/>
      <c r="K168" s="9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33" customFormat="1" ht="33" customHeight="1">
      <c r="A169" s="90"/>
      <c r="B169" s="106"/>
      <c r="C169" s="106"/>
      <c r="D169" s="24" t="s">
        <v>30</v>
      </c>
      <c r="E169" s="24">
        <v>1</v>
      </c>
      <c r="F169" s="94"/>
      <c r="G169" s="91"/>
      <c r="H169" s="91"/>
      <c r="I169" s="91"/>
      <c r="J169" s="91"/>
      <c r="K169" s="91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33" customHeight="1">
      <c r="A170" s="90"/>
      <c r="B170" s="90"/>
      <c r="C170" s="90"/>
      <c r="D170" s="30" t="s">
        <v>43</v>
      </c>
      <c r="E170" s="57">
        <v>0</v>
      </c>
      <c r="F170" s="94"/>
      <c r="G170" s="91"/>
      <c r="H170" s="91"/>
      <c r="I170" s="91"/>
      <c r="J170" s="91"/>
      <c r="K170" s="9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11" s="2" customFormat="1" ht="33" customHeight="1">
      <c r="A171" s="129" t="s">
        <v>113</v>
      </c>
      <c r="B171" s="130" t="s">
        <v>85</v>
      </c>
      <c r="C171" s="131" t="s">
        <v>67</v>
      </c>
      <c r="D171" s="26" t="s">
        <v>22</v>
      </c>
      <c r="E171" s="24">
        <v>1</v>
      </c>
      <c r="F171" s="94">
        <v>47</v>
      </c>
      <c r="G171" s="91" t="s">
        <v>114</v>
      </c>
      <c r="H171" s="91">
        <v>47</v>
      </c>
      <c r="I171" s="91" t="s">
        <v>99</v>
      </c>
      <c r="J171" s="91"/>
      <c r="K171" s="91"/>
    </row>
    <row r="172" spans="1:11" s="2" customFormat="1" ht="33" customHeight="1">
      <c r="A172" s="129"/>
      <c r="B172" s="130"/>
      <c r="C172" s="130"/>
      <c r="D172" s="24" t="s">
        <v>30</v>
      </c>
      <c r="E172" s="24">
        <v>1</v>
      </c>
      <c r="F172" s="94"/>
      <c r="G172" s="91"/>
      <c r="H172" s="91"/>
      <c r="I172" s="91"/>
      <c r="J172" s="91"/>
      <c r="K172" s="91"/>
    </row>
    <row r="173" spans="1:256" ht="33" customHeight="1">
      <c r="A173" s="129"/>
      <c r="B173" s="129"/>
      <c r="C173" s="129"/>
      <c r="D173" s="30" t="s">
        <v>43</v>
      </c>
      <c r="E173" s="57">
        <v>0</v>
      </c>
      <c r="F173" s="94"/>
      <c r="G173" s="91"/>
      <c r="H173" s="91"/>
      <c r="I173" s="91"/>
      <c r="J173" s="91"/>
      <c r="K173" s="9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11" s="2" customFormat="1" ht="33" customHeight="1">
      <c r="A174" s="129" t="s">
        <v>115</v>
      </c>
      <c r="B174" s="130" t="s">
        <v>93</v>
      </c>
      <c r="C174" s="131" t="s">
        <v>67</v>
      </c>
      <c r="D174" s="26" t="s">
        <v>22</v>
      </c>
      <c r="E174" s="24">
        <v>1</v>
      </c>
      <c r="F174" s="94">
        <v>34</v>
      </c>
      <c r="G174" s="91" t="s">
        <v>114</v>
      </c>
      <c r="H174" s="91">
        <v>34</v>
      </c>
      <c r="I174" s="91" t="s">
        <v>99</v>
      </c>
      <c r="J174" s="91"/>
      <c r="K174" s="91"/>
    </row>
    <row r="175" spans="1:11" s="2" customFormat="1" ht="33" customHeight="1">
      <c r="A175" s="129"/>
      <c r="B175" s="130"/>
      <c r="C175" s="130"/>
      <c r="D175" s="24" t="s">
        <v>30</v>
      </c>
      <c r="E175" s="24">
        <v>1</v>
      </c>
      <c r="F175" s="94"/>
      <c r="G175" s="91"/>
      <c r="H175" s="91"/>
      <c r="I175" s="91"/>
      <c r="J175" s="91"/>
      <c r="K175" s="91"/>
    </row>
    <row r="176" spans="1:11" s="2" customFormat="1" ht="33" customHeight="1">
      <c r="A176" s="129" t="s">
        <v>116</v>
      </c>
      <c r="B176" s="130" t="s">
        <v>117</v>
      </c>
      <c r="C176" s="131" t="s">
        <v>67</v>
      </c>
      <c r="D176" s="26" t="s">
        <v>22</v>
      </c>
      <c r="E176" s="24">
        <v>1</v>
      </c>
      <c r="F176" s="94">
        <v>30</v>
      </c>
      <c r="G176" s="91" t="s">
        <v>114</v>
      </c>
      <c r="H176" s="91">
        <v>30</v>
      </c>
      <c r="I176" s="91" t="s">
        <v>99</v>
      </c>
      <c r="J176" s="91"/>
      <c r="K176" s="91"/>
    </row>
    <row r="177" spans="1:11" s="2" customFormat="1" ht="33" customHeight="1">
      <c r="A177" s="129"/>
      <c r="B177" s="130"/>
      <c r="C177" s="130"/>
      <c r="D177" s="24" t="s">
        <v>30</v>
      </c>
      <c r="E177" s="24">
        <v>1</v>
      </c>
      <c r="F177" s="94"/>
      <c r="G177" s="91"/>
      <c r="H177" s="91"/>
      <c r="I177" s="91"/>
      <c r="J177" s="91"/>
      <c r="K177" s="91"/>
    </row>
    <row r="178" spans="1:11" s="2" customFormat="1" ht="33" customHeight="1">
      <c r="A178" s="129" t="s">
        <v>118</v>
      </c>
      <c r="B178" s="130" t="s">
        <v>119</v>
      </c>
      <c r="C178" s="131" t="s">
        <v>67</v>
      </c>
      <c r="D178" s="26" t="s">
        <v>22</v>
      </c>
      <c r="E178" s="24">
        <v>1</v>
      </c>
      <c r="F178" s="94">
        <v>25</v>
      </c>
      <c r="G178" s="91" t="s">
        <v>114</v>
      </c>
      <c r="H178" s="91">
        <v>25</v>
      </c>
      <c r="I178" s="91" t="s">
        <v>99</v>
      </c>
      <c r="J178" s="91"/>
      <c r="K178" s="91"/>
    </row>
    <row r="179" spans="1:11" s="2" customFormat="1" ht="33" customHeight="1">
      <c r="A179" s="129"/>
      <c r="B179" s="130"/>
      <c r="C179" s="130"/>
      <c r="D179" s="24" t="s">
        <v>30</v>
      </c>
      <c r="E179" s="24">
        <v>1</v>
      </c>
      <c r="F179" s="94"/>
      <c r="G179" s="91"/>
      <c r="H179" s="91"/>
      <c r="I179" s="91"/>
      <c r="J179" s="91"/>
      <c r="K179" s="91"/>
    </row>
    <row r="180" spans="1:11" s="2" customFormat="1" ht="33" customHeight="1">
      <c r="A180" s="129" t="s">
        <v>120</v>
      </c>
      <c r="B180" s="130" t="s">
        <v>121</v>
      </c>
      <c r="C180" s="131" t="s">
        <v>67</v>
      </c>
      <c r="D180" s="26" t="s">
        <v>22</v>
      </c>
      <c r="E180" s="24">
        <v>1</v>
      </c>
      <c r="F180" s="94">
        <v>31</v>
      </c>
      <c r="G180" s="91" t="s">
        <v>114</v>
      </c>
      <c r="H180" s="91">
        <v>31</v>
      </c>
      <c r="I180" s="91" t="s">
        <v>99</v>
      </c>
      <c r="J180" s="91"/>
      <c r="K180" s="91"/>
    </row>
    <row r="181" spans="1:11" s="2" customFormat="1" ht="33" customHeight="1">
      <c r="A181" s="129"/>
      <c r="B181" s="130"/>
      <c r="C181" s="130"/>
      <c r="D181" s="24" t="s">
        <v>30</v>
      </c>
      <c r="E181" s="24">
        <v>1</v>
      </c>
      <c r="F181" s="94"/>
      <c r="G181" s="91"/>
      <c r="H181" s="91"/>
      <c r="I181" s="91"/>
      <c r="J181" s="91"/>
      <c r="K181" s="91"/>
    </row>
    <row r="182" spans="1:11" s="2" customFormat="1" ht="33" customHeight="1">
      <c r="A182" s="129" t="s">
        <v>122</v>
      </c>
      <c r="B182" s="130" t="s">
        <v>123</v>
      </c>
      <c r="C182" s="131" t="s">
        <v>67</v>
      </c>
      <c r="D182" s="26" t="s">
        <v>22</v>
      </c>
      <c r="E182" s="24">
        <v>1</v>
      </c>
      <c r="F182" s="94">
        <v>30</v>
      </c>
      <c r="G182" s="91" t="s">
        <v>114</v>
      </c>
      <c r="H182" s="91">
        <v>30</v>
      </c>
      <c r="I182" s="91" t="s">
        <v>99</v>
      </c>
      <c r="J182" s="91"/>
      <c r="K182" s="91"/>
    </row>
    <row r="183" spans="1:11" s="2" customFormat="1" ht="33" customHeight="1">
      <c r="A183" s="129"/>
      <c r="B183" s="130"/>
      <c r="C183" s="130"/>
      <c r="D183" s="24" t="s">
        <v>30</v>
      </c>
      <c r="E183" s="24">
        <v>1</v>
      </c>
      <c r="F183" s="94"/>
      <c r="G183" s="91"/>
      <c r="H183" s="91"/>
      <c r="I183" s="91"/>
      <c r="J183" s="91"/>
      <c r="K183" s="91"/>
    </row>
    <row r="184" spans="1:11" s="2" customFormat="1" ht="33" customHeight="1">
      <c r="A184" s="129" t="s">
        <v>124</v>
      </c>
      <c r="B184" s="130" t="s">
        <v>125</v>
      </c>
      <c r="C184" s="131" t="s">
        <v>67</v>
      </c>
      <c r="D184" s="26" t="s">
        <v>22</v>
      </c>
      <c r="E184" s="24">
        <v>1</v>
      </c>
      <c r="F184" s="94">
        <v>33</v>
      </c>
      <c r="G184" s="91" t="s">
        <v>114</v>
      </c>
      <c r="H184" s="91">
        <v>33</v>
      </c>
      <c r="I184" s="91" t="s">
        <v>99</v>
      </c>
      <c r="J184" s="91"/>
      <c r="K184" s="91"/>
    </row>
    <row r="185" spans="1:11" s="2" customFormat="1" ht="33" customHeight="1">
      <c r="A185" s="129"/>
      <c r="B185" s="130"/>
      <c r="C185" s="130"/>
      <c r="D185" s="24" t="s">
        <v>30</v>
      </c>
      <c r="E185" s="24">
        <v>1</v>
      </c>
      <c r="F185" s="94"/>
      <c r="G185" s="91"/>
      <c r="H185" s="91"/>
      <c r="I185" s="91"/>
      <c r="J185" s="91"/>
      <c r="K185" s="91"/>
    </row>
    <row r="186" spans="1:11" s="2" customFormat="1" ht="33" customHeight="1">
      <c r="A186" s="129" t="s">
        <v>126</v>
      </c>
      <c r="B186" s="130" t="s">
        <v>127</v>
      </c>
      <c r="C186" s="131" t="s">
        <v>67</v>
      </c>
      <c r="D186" s="26" t="s">
        <v>22</v>
      </c>
      <c r="E186" s="24">
        <v>1</v>
      </c>
      <c r="F186" s="94">
        <v>74</v>
      </c>
      <c r="G186" s="91" t="s">
        <v>114</v>
      </c>
      <c r="H186" s="91">
        <v>74</v>
      </c>
      <c r="I186" s="91" t="s">
        <v>99</v>
      </c>
      <c r="J186" s="91"/>
      <c r="K186" s="91"/>
    </row>
    <row r="187" spans="1:11" s="2" customFormat="1" ht="33" customHeight="1">
      <c r="A187" s="129"/>
      <c r="B187" s="130"/>
      <c r="C187" s="130"/>
      <c r="D187" s="24" t="s">
        <v>30</v>
      </c>
      <c r="E187" s="24">
        <v>1</v>
      </c>
      <c r="F187" s="94"/>
      <c r="G187" s="91"/>
      <c r="H187" s="91"/>
      <c r="I187" s="91"/>
      <c r="J187" s="91"/>
      <c r="K187" s="91"/>
    </row>
    <row r="188" spans="1:11" s="2" customFormat="1" ht="33" customHeight="1">
      <c r="A188" s="129" t="s">
        <v>128</v>
      </c>
      <c r="B188" s="130" t="s">
        <v>129</v>
      </c>
      <c r="C188" s="131" t="s">
        <v>67</v>
      </c>
      <c r="D188" s="26" t="s">
        <v>22</v>
      </c>
      <c r="E188" s="24">
        <v>1</v>
      </c>
      <c r="F188" s="94">
        <v>74</v>
      </c>
      <c r="G188" s="91" t="s">
        <v>114</v>
      </c>
      <c r="H188" s="91">
        <v>74</v>
      </c>
      <c r="I188" s="91" t="s">
        <v>99</v>
      </c>
      <c r="J188" s="91"/>
      <c r="K188" s="91"/>
    </row>
    <row r="189" spans="1:11" s="2" customFormat="1" ht="33" customHeight="1">
      <c r="A189" s="129"/>
      <c r="B189" s="130"/>
      <c r="C189" s="130"/>
      <c r="D189" s="24" t="s">
        <v>30</v>
      </c>
      <c r="E189" s="24">
        <v>1</v>
      </c>
      <c r="F189" s="94"/>
      <c r="G189" s="91"/>
      <c r="H189" s="91"/>
      <c r="I189" s="91"/>
      <c r="J189" s="91"/>
      <c r="K189" s="91"/>
    </row>
    <row r="190" spans="1:11" s="2" customFormat="1" ht="33" customHeight="1">
      <c r="A190" s="129" t="s">
        <v>130</v>
      </c>
      <c r="B190" s="130" t="s">
        <v>131</v>
      </c>
      <c r="C190" s="131" t="s">
        <v>67</v>
      </c>
      <c r="D190" s="26" t="s">
        <v>22</v>
      </c>
      <c r="E190" s="24">
        <v>1</v>
      </c>
      <c r="F190" s="94">
        <v>64.7</v>
      </c>
      <c r="G190" s="91" t="s">
        <v>114</v>
      </c>
      <c r="H190" s="91">
        <v>64.7</v>
      </c>
      <c r="I190" s="91" t="s">
        <v>99</v>
      </c>
      <c r="J190" s="91"/>
      <c r="K190" s="91"/>
    </row>
    <row r="191" spans="1:11" s="2" customFormat="1" ht="33" customHeight="1">
      <c r="A191" s="129"/>
      <c r="B191" s="130"/>
      <c r="C191" s="130"/>
      <c r="D191" s="24" t="s">
        <v>30</v>
      </c>
      <c r="E191" s="24">
        <v>1</v>
      </c>
      <c r="F191" s="94"/>
      <c r="G191" s="91"/>
      <c r="H191" s="91"/>
      <c r="I191" s="91"/>
      <c r="J191" s="91"/>
      <c r="K191" s="91"/>
    </row>
    <row r="192" spans="1:11" s="2" customFormat="1" ht="33" customHeight="1">
      <c r="A192" s="129" t="s">
        <v>132</v>
      </c>
      <c r="B192" s="130" t="s">
        <v>133</v>
      </c>
      <c r="C192" s="131" t="s">
        <v>67</v>
      </c>
      <c r="D192" s="26" t="s">
        <v>22</v>
      </c>
      <c r="E192" s="24">
        <v>1</v>
      </c>
      <c r="F192" s="94">
        <v>43.8</v>
      </c>
      <c r="G192" s="91" t="s">
        <v>114</v>
      </c>
      <c r="H192" s="91">
        <v>43.8</v>
      </c>
      <c r="I192" s="91" t="s">
        <v>99</v>
      </c>
      <c r="J192" s="91"/>
      <c r="K192" s="91"/>
    </row>
    <row r="193" spans="1:11" s="2" customFormat="1" ht="33" customHeight="1">
      <c r="A193" s="129"/>
      <c r="B193" s="130"/>
      <c r="C193" s="130"/>
      <c r="D193" s="24" t="s">
        <v>30</v>
      </c>
      <c r="E193" s="24">
        <v>1</v>
      </c>
      <c r="F193" s="94"/>
      <c r="G193" s="91"/>
      <c r="H193" s="91"/>
      <c r="I193" s="91"/>
      <c r="J193" s="91"/>
      <c r="K193" s="91"/>
    </row>
    <row r="194" spans="1:11" s="2" customFormat="1" ht="33" customHeight="1">
      <c r="A194" s="129" t="s">
        <v>134</v>
      </c>
      <c r="B194" s="130" t="s">
        <v>135</v>
      </c>
      <c r="C194" s="131" t="s">
        <v>67</v>
      </c>
      <c r="D194" s="26" t="s">
        <v>22</v>
      </c>
      <c r="E194" s="24">
        <v>1</v>
      </c>
      <c r="F194" s="94">
        <v>54.3</v>
      </c>
      <c r="G194" s="91" t="s">
        <v>114</v>
      </c>
      <c r="H194" s="91">
        <v>54.3</v>
      </c>
      <c r="I194" s="91" t="s">
        <v>99</v>
      </c>
      <c r="J194" s="91"/>
      <c r="K194" s="91"/>
    </row>
    <row r="195" spans="1:11" s="2" customFormat="1" ht="33" customHeight="1">
      <c r="A195" s="129"/>
      <c r="B195" s="130"/>
      <c r="C195" s="130"/>
      <c r="D195" s="24" t="s">
        <v>30</v>
      </c>
      <c r="E195" s="24">
        <v>1</v>
      </c>
      <c r="F195" s="94"/>
      <c r="G195" s="91"/>
      <c r="H195" s="91"/>
      <c r="I195" s="91"/>
      <c r="J195" s="91"/>
      <c r="K195" s="91"/>
    </row>
    <row r="196" spans="1:11" s="2" customFormat="1" ht="33" customHeight="1">
      <c r="A196" s="129" t="s">
        <v>136</v>
      </c>
      <c r="B196" s="130" t="s">
        <v>137</v>
      </c>
      <c r="C196" s="131" t="s">
        <v>67</v>
      </c>
      <c r="D196" s="26" t="s">
        <v>22</v>
      </c>
      <c r="E196" s="24">
        <v>1</v>
      </c>
      <c r="F196" s="94">
        <v>54.35</v>
      </c>
      <c r="G196" s="91" t="s">
        <v>114</v>
      </c>
      <c r="H196" s="91">
        <v>54.35</v>
      </c>
      <c r="I196" s="91" t="s">
        <v>99</v>
      </c>
      <c r="J196" s="91"/>
      <c r="K196" s="91"/>
    </row>
    <row r="197" spans="1:11" s="2" customFormat="1" ht="33" customHeight="1">
      <c r="A197" s="129"/>
      <c r="B197" s="130"/>
      <c r="C197" s="130"/>
      <c r="D197" s="24" t="s">
        <v>30</v>
      </c>
      <c r="E197" s="24">
        <v>1</v>
      </c>
      <c r="F197" s="94"/>
      <c r="G197" s="91"/>
      <c r="H197" s="91"/>
      <c r="I197" s="91"/>
      <c r="J197" s="91"/>
      <c r="K197" s="91"/>
    </row>
    <row r="198" spans="1:11" s="2" customFormat="1" ht="33" customHeight="1">
      <c r="A198" s="129" t="s">
        <v>138</v>
      </c>
      <c r="B198" s="130" t="s">
        <v>139</v>
      </c>
      <c r="C198" s="131" t="s">
        <v>67</v>
      </c>
      <c r="D198" s="26" t="s">
        <v>22</v>
      </c>
      <c r="E198" s="24">
        <v>1</v>
      </c>
      <c r="F198" s="94">
        <v>50</v>
      </c>
      <c r="G198" s="91" t="s">
        <v>114</v>
      </c>
      <c r="H198" s="91">
        <v>50</v>
      </c>
      <c r="I198" s="91" t="s">
        <v>99</v>
      </c>
      <c r="J198" s="91"/>
      <c r="K198" s="91"/>
    </row>
    <row r="199" spans="1:11" s="2" customFormat="1" ht="33" customHeight="1">
      <c r="A199" s="129"/>
      <c r="B199" s="130"/>
      <c r="C199" s="130"/>
      <c r="D199" s="24" t="s">
        <v>30</v>
      </c>
      <c r="E199" s="24">
        <v>1</v>
      </c>
      <c r="F199" s="94"/>
      <c r="G199" s="91"/>
      <c r="H199" s="91"/>
      <c r="I199" s="91"/>
      <c r="J199" s="91"/>
      <c r="K199" s="91"/>
    </row>
    <row r="200" spans="1:11" s="2" customFormat="1" ht="33" customHeight="1">
      <c r="A200" s="129" t="s">
        <v>140</v>
      </c>
      <c r="B200" s="130" t="s">
        <v>141</v>
      </c>
      <c r="C200" s="131" t="s">
        <v>67</v>
      </c>
      <c r="D200" s="26" t="s">
        <v>22</v>
      </c>
      <c r="E200" s="24">
        <v>1</v>
      </c>
      <c r="F200" s="94">
        <v>44.1</v>
      </c>
      <c r="G200" s="91" t="s">
        <v>114</v>
      </c>
      <c r="H200" s="91">
        <v>44.1</v>
      </c>
      <c r="I200" s="91" t="s">
        <v>99</v>
      </c>
      <c r="J200" s="91"/>
      <c r="K200" s="91"/>
    </row>
    <row r="201" spans="1:11" s="2" customFormat="1" ht="33" customHeight="1">
      <c r="A201" s="129"/>
      <c r="B201" s="130"/>
      <c r="C201" s="130"/>
      <c r="D201" s="24" t="s">
        <v>30</v>
      </c>
      <c r="E201" s="24">
        <v>1</v>
      </c>
      <c r="F201" s="94"/>
      <c r="G201" s="91"/>
      <c r="H201" s="91"/>
      <c r="I201" s="91"/>
      <c r="J201" s="91"/>
      <c r="K201" s="91"/>
    </row>
    <row r="202" spans="1:11" s="2" customFormat="1" ht="33" customHeight="1">
      <c r="A202" s="129" t="s">
        <v>142</v>
      </c>
      <c r="B202" s="130" t="s">
        <v>143</v>
      </c>
      <c r="C202" s="131" t="s">
        <v>67</v>
      </c>
      <c r="D202" s="26" t="s">
        <v>22</v>
      </c>
      <c r="E202" s="24">
        <v>1</v>
      </c>
      <c r="F202" s="94">
        <v>64.5</v>
      </c>
      <c r="G202" s="91" t="s">
        <v>114</v>
      </c>
      <c r="H202" s="91">
        <v>64.5</v>
      </c>
      <c r="I202" s="91" t="s">
        <v>99</v>
      </c>
      <c r="J202" s="91"/>
      <c r="K202" s="91"/>
    </row>
    <row r="203" spans="1:11" s="2" customFormat="1" ht="33" customHeight="1">
      <c r="A203" s="129"/>
      <c r="B203" s="130"/>
      <c r="C203" s="130"/>
      <c r="D203" s="24" t="s">
        <v>30</v>
      </c>
      <c r="E203" s="24">
        <v>1</v>
      </c>
      <c r="F203" s="94"/>
      <c r="G203" s="91"/>
      <c r="H203" s="91"/>
      <c r="I203" s="91"/>
      <c r="J203" s="91"/>
      <c r="K203" s="91"/>
    </row>
    <row r="204" spans="1:11" s="2" customFormat="1" ht="33" customHeight="1">
      <c r="A204" s="129" t="s">
        <v>144</v>
      </c>
      <c r="B204" s="130" t="s">
        <v>145</v>
      </c>
      <c r="C204" s="131" t="s">
        <v>67</v>
      </c>
      <c r="D204" s="26" t="s">
        <v>22</v>
      </c>
      <c r="E204" s="24">
        <v>1</v>
      </c>
      <c r="F204" s="94">
        <v>81.4</v>
      </c>
      <c r="G204" s="91" t="s">
        <v>114</v>
      </c>
      <c r="H204" s="91">
        <v>81.4</v>
      </c>
      <c r="I204" s="91" t="s">
        <v>99</v>
      </c>
      <c r="J204" s="91"/>
      <c r="K204" s="91"/>
    </row>
    <row r="205" spans="1:11" s="2" customFormat="1" ht="33" customHeight="1">
      <c r="A205" s="129"/>
      <c r="B205" s="130"/>
      <c r="C205" s="130"/>
      <c r="D205" s="24" t="s">
        <v>30</v>
      </c>
      <c r="E205" s="24">
        <v>1</v>
      </c>
      <c r="F205" s="94"/>
      <c r="G205" s="91"/>
      <c r="H205" s="91"/>
      <c r="I205" s="91"/>
      <c r="J205" s="91"/>
      <c r="K205" s="91"/>
    </row>
    <row r="206" spans="1:11" s="2" customFormat="1" ht="33" customHeight="1">
      <c r="A206" s="129" t="s">
        <v>146</v>
      </c>
      <c r="B206" s="130" t="s">
        <v>147</v>
      </c>
      <c r="C206" s="131" t="s">
        <v>67</v>
      </c>
      <c r="D206" s="26" t="s">
        <v>22</v>
      </c>
      <c r="E206" s="24">
        <v>1</v>
      </c>
      <c r="F206" s="94">
        <v>74.3</v>
      </c>
      <c r="G206" s="91" t="s">
        <v>114</v>
      </c>
      <c r="H206" s="91">
        <v>74.3</v>
      </c>
      <c r="I206" s="91" t="s">
        <v>99</v>
      </c>
      <c r="J206" s="91"/>
      <c r="K206" s="91"/>
    </row>
    <row r="207" spans="1:11" s="2" customFormat="1" ht="33" customHeight="1">
      <c r="A207" s="129"/>
      <c r="B207" s="130"/>
      <c r="C207" s="130"/>
      <c r="D207" s="24" t="s">
        <v>30</v>
      </c>
      <c r="E207" s="24">
        <v>1</v>
      </c>
      <c r="F207" s="94"/>
      <c r="G207" s="91"/>
      <c r="H207" s="91"/>
      <c r="I207" s="91"/>
      <c r="J207" s="91"/>
      <c r="K207" s="91"/>
    </row>
    <row r="208" spans="1:11" s="2" customFormat="1" ht="33" customHeight="1">
      <c r="A208" s="129" t="s">
        <v>148</v>
      </c>
      <c r="B208" s="130" t="s">
        <v>149</v>
      </c>
      <c r="C208" s="131" t="s">
        <v>67</v>
      </c>
      <c r="D208" s="26" t="s">
        <v>22</v>
      </c>
      <c r="E208" s="24">
        <v>1</v>
      </c>
      <c r="F208" s="94">
        <v>64.5</v>
      </c>
      <c r="G208" s="91" t="s">
        <v>114</v>
      </c>
      <c r="H208" s="91">
        <v>64.5</v>
      </c>
      <c r="I208" s="91" t="s">
        <v>99</v>
      </c>
      <c r="J208" s="91"/>
      <c r="K208" s="91"/>
    </row>
    <row r="209" spans="1:11" s="2" customFormat="1" ht="33" customHeight="1">
      <c r="A209" s="129"/>
      <c r="B209" s="130"/>
      <c r="C209" s="130"/>
      <c r="D209" s="24" t="s">
        <v>30</v>
      </c>
      <c r="E209" s="24">
        <v>1</v>
      </c>
      <c r="F209" s="94"/>
      <c r="G209" s="91"/>
      <c r="H209" s="91"/>
      <c r="I209" s="91"/>
      <c r="J209" s="91"/>
      <c r="K209" s="91"/>
    </row>
    <row r="210" spans="1:11" s="2" customFormat="1" ht="33" customHeight="1">
      <c r="A210" s="129" t="s">
        <v>150</v>
      </c>
      <c r="B210" s="130" t="s">
        <v>151</v>
      </c>
      <c r="C210" s="131" t="s">
        <v>67</v>
      </c>
      <c r="D210" s="26" t="s">
        <v>22</v>
      </c>
      <c r="E210" s="24">
        <v>1</v>
      </c>
      <c r="F210" s="94">
        <v>49.1</v>
      </c>
      <c r="G210" s="91" t="s">
        <v>114</v>
      </c>
      <c r="H210" s="91">
        <v>49.1</v>
      </c>
      <c r="I210" s="91" t="s">
        <v>99</v>
      </c>
      <c r="J210" s="91"/>
      <c r="K210" s="91"/>
    </row>
    <row r="211" spans="1:11" s="2" customFormat="1" ht="33" customHeight="1">
      <c r="A211" s="129"/>
      <c r="B211" s="130"/>
      <c r="C211" s="130"/>
      <c r="D211" s="24" t="s">
        <v>30</v>
      </c>
      <c r="E211" s="24">
        <v>1</v>
      </c>
      <c r="F211" s="94"/>
      <c r="G211" s="91"/>
      <c r="H211" s="91"/>
      <c r="I211" s="91"/>
      <c r="J211" s="91"/>
      <c r="K211" s="91"/>
    </row>
    <row r="212" spans="1:11" s="2" customFormat="1" ht="33" customHeight="1">
      <c r="A212" s="129" t="s">
        <v>152</v>
      </c>
      <c r="B212" s="130" t="s">
        <v>153</v>
      </c>
      <c r="C212" s="131" t="s">
        <v>67</v>
      </c>
      <c r="D212" s="26" t="s">
        <v>22</v>
      </c>
      <c r="E212" s="24">
        <v>1</v>
      </c>
      <c r="F212" s="94">
        <v>87.75</v>
      </c>
      <c r="G212" s="91" t="s">
        <v>114</v>
      </c>
      <c r="H212" s="91">
        <v>87.75</v>
      </c>
      <c r="I212" s="91" t="s">
        <v>99</v>
      </c>
      <c r="J212" s="91"/>
      <c r="K212" s="91"/>
    </row>
    <row r="213" spans="1:11" s="2" customFormat="1" ht="33" customHeight="1">
      <c r="A213" s="129"/>
      <c r="B213" s="130"/>
      <c r="C213" s="130"/>
      <c r="D213" s="24" t="s">
        <v>30</v>
      </c>
      <c r="E213" s="24">
        <v>1</v>
      </c>
      <c r="F213" s="94"/>
      <c r="G213" s="91"/>
      <c r="H213" s="91"/>
      <c r="I213" s="91"/>
      <c r="J213" s="91"/>
      <c r="K213" s="91"/>
    </row>
    <row r="214" spans="1:11" s="2" customFormat="1" ht="33" customHeight="1">
      <c r="A214" s="129" t="s">
        <v>154</v>
      </c>
      <c r="B214" s="130" t="s">
        <v>155</v>
      </c>
      <c r="C214" s="131" t="s">
        <v>67</v>
      </c>
      <c r="D214" s="26" t="s">
        <v>22</v>
      </c>
      <c r="E214" s="24">
        <v>1</v>
      </c>
      <c r="F214" s="94">
        <v>83</v>
      </c>
      <c r="G214" s="91" t="s">
        <v>114</v>
      </c>
      <c r="H214" s="91">
        <v>83</v>
      </c>
      <c r="I214" s="91" t="s">
        <v>99</v>
      </c>
      <c r="J214" s="91"/>
      <c r="K214" s="91"/>
    </row>
    <row r="215" spans="1:11" s="2" customFormat="1" ht="33" customHeight="1">
      <c r="A215" s="129"/>
      <c r="B215" s="130"/>
      <c r="C215" s="130"/>
      <c r="D215" s="24" t="s">
        <v>30</v>
      </c>
      <c r="E215" s="24">
        <v>1</v>
      </c>
      <c r="F215" s="94"/>
      <c r="G215" s="91"/>
      <c r="H215" s="91"/>
      <c r="I215" s="91"/>
      <c r="J215" s="91"/>
      <c r="K215" s="91"/>
    </row>
    <row r="216" spans="1:11" s="2" customFormat="1" ht="33" customHeight="1">
      <c r="A216" s="129" t="s">
        <v>156</v>
      </c>
      <c r="B216" s="130" t="s">
        <v>157</v>
      </c>
      <c r="C216" s="131" t="s">
        <v>67</v>
      </c>
      <c r="D216" s="26" t="s">
        <v>22</v>
      </c>
      <c r="E216" s="24">
        <v>1</v>
      </c>
      <c r="F216" s="94">
        <v>84</v>
      </c>
      <c r="G216" s="91" t="s">
        <v>114</v>
      </c>
      <c r="H216" s="91">
        <v>84</v>
      </c>
      <c r="I216" s="91" t="s">
        <v>99</v>
      </c>
      <c r="J216" s="91"/>
      <c r="K216" s="91"/>
    </row>
    <row r="217" spans="1:11" s="2" customFormat="1" ht="33" customHeight="1">
      <c r="A217" s="129"/>
      <c r="B217" s="130"/>
      <c r="C217" s="130"/>
      <c r="D217" s="24" t="s">
        <v>30</v>
      </c>
      <c r="E217" s="24">
        <v>1</v>
      </c>
      <c r="F217" s="94"/>
      <c r="G217" s="91"/>
      <c r="H217" s="91"/>
      <c r="I217" s="91"/>
      <c r="J217" s="91"/>
      <c r="K217" s="91"/>
    </row>
    <row r="218" spans="1:11" s="2" customFormat="1" ht="33" customHeight="1">
      <c r="A218" s="129" t="s">
        <v>158</v>
      </c>
      <c r="B218" s="130" t="s">
        <v>159</v>
      </c>
      <c r="C218" s="131" t="s">
        <v>67</v>
      </c>
      <c r="D218" s="26" t="s">
        <v>22</v>
      </c>
      <c r="E218" s="24">
        <v>1</v>
      </c>
      <c r="F218" s="94">
        <v>86.2</v>
      </c>
      <c r="G218" s="91" t="s">
        <v>114</v>
      </c>
      <c r="H218" s="91">
        <v>86.2</v>
      </c>
      <c r="I218" s="91" t="s">
        <v>99</v>
      </c>
      <c r="J218" s="91"/>
      <c r="K218" s="91"/>
    </row>
    <row r="219" spans="1:11" s="2" customFormat="1" ht="33" customHeight="1">
      <c r="A219" s="129"/>
      <c r="B219" s="130"/>
      <c r="C219" s="130"/>
      <c r="D219" s="24" t="s">
        <v>30</v>
      </c>
      <c r="E219" s="24">
        <v>1</v>
      </c>
      <c r="F219" s="94"/>
      <c r="G219" s="91"/>
      <c r="H219" s="91"/>
      <c r="I219" s="91"/>
      <c r="J219" s="91"/>
      <c r="K219" s="91"/>
    </row>
    <row r="220" spans="1:11" s="2" customFormat="1" ht="33" customHeight="1">
      <c r="A220" s="129" t="s">
        <v>160</v>
      </c>
      <c r="B220" s="130" t="s">
        <v>161</v>
      </c>
      <c r="C220" s="131" t="s">
        <v>67</v>
      </c>
      <c r="D220" s="26" t="s">
        <v>22</v>
      </c>
      <c r="E220" s="24">
        <v>1</v>
      </c>
      <c r="F220" s="94">
        <v>64.7</v>
      </c>
      <c r="G220" s="91" t="s">
        <v>114</v>
      </c>
      <c r="H220" s="91">
        <v>64.7</v>
      </c>
      <c r="I220" s="91" t="s">
        <v>99</v>
      </c>
      <c r="J220" s="91"/>
      <c r="K220" s="91"/>
    </row>
    <row r="221" spans="1:11" s="2" customFormat="1" ht="33" customHeight="1">
      <c r="A221" s="129"/>
      <c r="B221" s="130"/>
      <c r="C221" s="130"/>
      <c r="D221" s="24" t="s">
        <v>30</v>
      </c>
      <c r="E221" s="24">
        <v>1</v>
      </c>
      <c r="F221" s="94"/>
      <c r="G221" s="91"/>
      <c r="H221" s="91"/>
      <c r="I221" s="91"/>
      <c r="J221" s="91"/>
      <c r="K221" s="91"/>
    </row>
    <row r="222" spans="1:11" s="2" customFormat="1" ht="33" customHeight="1">
      <c r="A222" s="129" t="s">
        <v>162</v>
      </c>
      <c r="B222" s="130" t="s">
        <v>163</v>
      </c>
      <c r="C222" s="131" t="s">
        <v>67</v>
      </c>
      <c r="D222" s="26" t="s">
        <v>22</v>
      </c>
      <c r="E222" s="24">
        <v>1</v>
      </c>
      <c r="F222" s="94">
        <v>82.1</v>
      </c>
      <c r="G222" s="91" t="s">
        <v>114</v>
      </c>
      <c r="H222" s="91">
        <v>82.1</v>
      </c>
      <c r="I222" s="91" t="s">
        <v>99</v>
      </c>
      <c r="J222" s="91"/>
      <c r="K222" s="91"/>
    </row>
    <row r="223" spans="1:11" s="2" customFormat="1" ht="33" customHeight="1">
      <c r="A223" s="129"/>
      <c r="B223" s="130"/>
      <c r="C223" s="130"/>
      <c r="D223" s="24" t="s">
        <v>30</v>
      </c>
      <c r="E223" s="24">
        <v>1</v>
      </c>
      <c r="F223" s="94"/>
      <c r="G223" s="91"/>
      <c r="H223" s="91"/>
      <c r="I223" s="91"/>
      <c r="J223" s="91"/>
      <c r="K223" s="91"/>
    </row>
    <row r="224" spans="1:11" s="2" customFormat="1" ht="33" customHeight="1">
      <c r="A224" s="129" t="s">
        <v>164</v>
      </c>
      <c r="B224" s="130" t="s">
        <v>165</v>
      </c>
      <c r="C224" s="131" t="s">
        <v>67</v>
      </c>
      <c r="D224" s="26" t="s">
        <v>22</v>
      </c>
      <c r="E224" s="24">
        <v>1</v>
      </c>
      <c r="F224" s="94">
        <v>96.3</v>
      </c>
      <c r="G224" s="91" t="s">
        <v>114</v>
      </c>
      <c r="H224" s="91">
        <v>96.3</v>
      </c>
      <c r="I224" s="91" t="s">
        <v>99</v>
      </c>
      <c r="J224" s="91"/>
      <c r="K224" s="91"/>
    </row>
    <row r="225" spans="1:11" s="2" customFormat="1" ht="33" customHeight="1">
      <c r="A225" s="129"/>
      <c r="B225" s="130"/>
      <c r="C225" s="130"/>
      <c r="D225" s="24" t="s">
        <v>30</v>
      </c>
      <c r="E225" s="24">
        <v>1</v>
      </c>
      <c r="F225" s="94"/>
      <c r="G225" s="91"/>
      <c r="H225" s="91"/>
      <c r="I225" s="91"/>
      <c r="J225" s="91"/>
      <c r="K225" s="91"/>
    </row>
    <row r="226" spans="1:11" s="2" customFormat="1" ht="33" customHeight="1">
      <c r="A226" s="129" t="s">
        <v>166</v>
      </c>
      <c r="B226" s="130" t="s">
        <v>167</v>
      </c>
      <c r="C226" s="131" t="s">
        <v>67</v>
      </c>
      <c r="D226" s="26" t="s">
        <v>22</v>
      </c>
      <c r="E226" s="24">
        <v>1</v>
      </c>
      <c r="F226" s="94">
        <v>64.5</v>
      </c>
      <c r="G226" s="91" t="s">
        <v>114</v>
      </c>
      <c r="H226" s="91">
        <v>64.5</v>
      </c>
      <c r="I226" s="91" t="s">
        <v>99</v>
      </c>
      <c r="J226" s="91"/>
      <c r="K226" s="91"/>
    </row>
    <row r="227" spans="1:11" s="2" customFormat="1" ht="33" customHeight="1">
      <c r="A227" s="129"/>
      <c r="B227" s="130"/>
      <c r="C227" s="130"/>
      <c r="D227" s="24" t="s">
        <v>30</v>
      </c>
      <c r="E227" s="24">
        <v>1</v>
      </c>
      <c r="F227" s="94"/>
      <c r="G227" s="91"/>
      <c r="H227" s="91"/>
      <c r="I227" s="91"/>
      <c r="J227" s="91"/>
      <c r="K227" s="91"/>
    </row>
    <row r="228" spans="1:11" s="2" customFormat="1" ht="33" customHeight="1">
      <c r="A228" s="129" t="s">
        <v>168</v>
      </c>
      <c r="B228" s="130" t="s">
        <v>169</v>
      </c>
      <c r="C228" s="131" t="s">
        <v>67</v>
      </c>
      <c r="D228" s="26" t="s">
        <v>22</v>
      </c>
      <c r="E228" s="24">
        <v>1</v>
      </c>
      <c r="F228" s="94">
        <v>25</v>
      </c>
      <c r="G228" s="91" t="s">
        <v>114</v>
      </c>
      <c r="H228" s="91">
        <v>25</v>
      </c>
      <c r="I228" s="91" t="s">
        <v>99</v>
      </c>
      <c r="J228" s="91"/>
      <c r="K228" s="91"/>
    </row>
    <row r="229" spans="1:11" s="2" customFormat="1" ht="33" customHeight="1">
      <c r="A229" s="129"/>
      <c r="B229" s="130"/>
      <c r="C229" s="130"/>
      <c r="D229" s="24" t="s">
        <v>30</v>
      </c>
      <c r="E229" s="24">
        <v>1</v>
      </c>
      <c r="F229" s="94"/>
      <c r="G229" s="91"/>
      <c r="H229" s="91"/>
      <c r="I229" s="91"/>
      <c r="J229" s="91"/>
      <c r="K229" s="91"/>
    </row>
    <row r="230" spans="1:11" s="2" customFormat="1" ht="33" customHeight="1">
      <c r="A230" s="129" t="s">
        <v>170</v>
      </c>
      <c r="B230" s="130" t="s">
        <v>171</v>
      </c>
      <c r="C230" s="131" t="s">
        <v>67</v>
      </c>
      <c r="D230" s="26" t="s">
        <v>22</v>
      </c>
      <c r="E230" s="24">
        <v>1</v>
      </c>
      <c r="F230" s="94">
        <v>20</v>
      </c>
      <c r="G230" s="91" t="s">
        <v>114</v>
      </c>
      <c r="H230" s="91">
        <v>20</v>
      </c>
      <c r="I230" s="91" t="s">
        <v>99</v>
      </c>
      <c r="J230" s="91"/>
      <c r="K230" s="91"/>
    </row>
    <row r="231" spans="1:11" s="2" customFormat="1" ht="33" customHeight="1">
      <c r="A231" s="129"/>
      <c r="B231" s="130"/>
      <c r="C231" s="130"/>
      <c r="D231" s="24" t="s">
        <v>30</v>
      </c>
      <c r="E231" s="24">
        <v>1</v>
      </c>
      <c r="F231" s="94"/>
      <c r="G231" s="91"/>
      <c r="H231" s="91"/>
      <c r="I231" s="91"/>
      <c r="J231" s="91"/>
      <c r="K231" s="91"/>
    </row>
    <row r="232" spans="1:11" s="2" customFormat="1" ht="33" customHeight="1">
      <c r="A232" s="129" t="s">
        <v>172</v>
      </c>
      <c r="B232" s="130" t="s">
        <v>173</v>
      </c>
      <c r="C232" s="131" t="s">
        <v>67</v>
      </c>
      <c r="D232" s="26" t="s">
        <v>22</v>
      </c>
      <c r="E232" s="24">
        <v>2</v>
      </c>
      <c r="F232" s="94">
        <v>99</v>
      </c>
      <c r="G232" s="91" t="s">
        <v>114</v>
      </c>
      <c r="H232" s="91">
        <v>99</v>
      </c>
      <c r="I232" s="91" t="s">
        <v>99</v>
      </c>
      <c r="J232" s="91"/>
      <c r="K232" s="91"/>
    </row>
    <row r="233" spans="1:11" s="2" customFormat="1" ht="33" customHeight="1">
      <c r="A233" s="129"/>
      <c r="B233" s="130"/>
      <c r="C233" s="131"/>
      <c r="D233" s="24" t="s">
        <v>30</v>
      </c>
      <c r="E233" s="24">
        <v>2</v>
      </c>
      <c r="F233" s="94"/>
      <c r="G233" s="91"/>
      <c r="H233" s="91"/>
      <c r="I233" s="91"/>
      <c r="J233" s="91"/>
      <c r="K233" s="91"/>
    </row>
    <row r="234" spans="1:11" s="2" customFormat="1" ht="33" customHeight="1">
      <c r="A234" s="129" t="s">
        <v>174</v>
      </c>
      <c r="B234" s="130" t="s">
        <v>175</v>
      </c>
      <c r="C234" s="131" t="s">
        <v>67</v>
      </c>
      <c r="D234" s="26" t="s">
        <v>22</v>
      </c>
      <c r="E234" s="24">
        <v>1</v>
      </c>
      <c r="F234" s="94">
        <v>35</v>
      </c>
      <c r="G234" s="91" t="s">
        <v>114</v>
      </c>
      <c r="H234" s="91">
        <v>35</v>
      </c>
      <c r="I234" s="91" t="s">
        <v>99</v>
      </c>
      <c r="J234" s="91"/>
      <c r="K234" s="91"/>
    </row>
    <row r="235" spans="1:11" s="2" customFormat="1" ht="33" customHeight="1">
      <c r="A235" s="129"/>
      <c r="B235" s="130"/>
      <c r="C235" s="131"/>
      <c r="D235" s="24" t="s">
        <v>30</v>
      </c>
      <c r="E235" s="24">
        <v>1</v>
      </c>
      <c r="F235" s="94"/>
      <c r="G235" s="91"/>
      <c r="H235" s="91"/>
      <c r="I235" s="91"/>
      <c r="J235" s="91"/>
      <c r="K235" s="91"/>
    </row>
    <row r="236" spans="1:11" s="2" customFormat="1" ht="33" customHeight="1">
      <c r="A236" s="129" t="s">
        <v>176</v>
      </c>
      <c r="B236" s="130" t="s">
        <v>177</v>
      </c>
      <c r="C236" s="131" t="s">
        <v>67</v>
      </c>
      <c r="D236" s="26" t="s">
        <v>22</v>
      </c>
      <c r="E236" s="24">
        <v>1</v>
      </c>
      <c r="F236" s="94">
        <v>64.4</v>
      </c>
      <c r="G236" s="91" t="s">
        <v>114</v>
      </c>
      <c r="H236" s="91">
        <v>64.4</v>
      </c>
      <c r="I236" s="91" t="s">
        <v>99</v>
      </c>
      <c r="J236" s="91"/>
      <c r="K236" s="91"/>
    </row>
    <row r="237" spans="1:11" s="2" customFormat="1" ht="33" customHeight="1">
      <c r="A237" s="129"/>
      <c r="B237" s="130"/>
      <c r="C237" s="131"/>
      <c r="D237" s="24" t="s">
        <v>30</v>
      </c>
      <c r="E237" s="24">
        <v>1</v>
      </c>
      <c r="F237" s="94"/>
      <c r="G237" s="91"/>
      <c r="H237" s="91"/>
      <c r="I237" s="91"/>
      <c r="J237" s="91"/>
      <c r="K237" s="91"/>
    </row>
    <row r="238" spans="1:256" s="2" customFormat="1" ht="33" customHeight="1">
      <c r="A238" s="129" t="s">
        <v>178</v>
      </c>
      <c r="B238" s="130" t="s">
        <v>179</v>
      </c>
      <c r="C238" s="131" t="s">
        <v>67</v>
      </c>
      <c r="D238" s="26" t="s">
        <v>22</v>
      </c>
      <c r="E238" s="24">
        <v>1</v>
      </c>
      <c r="F238" s="94">
        <v>20</v>
      </c>
      <c r="G238" s="91" t="s">
        <v>114</v>
      </c>
      <c r="H238" s="91">
        <v>20</v>
      </c>
      <c r="I238" s="91" t="s">
        <v>99</v>
      </c>
      <c r="J238" s="91"/>
      <c r="K238" s="91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</row>
    <row r="239" spans="1:256" s="2" customFormat="1" ht="33" customHeight="1">
      <c r="A239" s="129"/>
      <c r="B239" s="130"/>
      <c r="C239" s="131"/>
      <c r="D239" s="24" t="s">
        <v>30</v>
      </c>
      <c r="E239" s="24">
        <v>1</v>
      </c>
      <c r="F239" s="94"/>
      <c r="G239" s="91"/>
      <c r="H239" s="91"/>
      <c r="I239" s="91"/>
      <c r="J239" s="91"/>
      <c r="K239" s="91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  <c r="IV239" s="33"/>
    </row>
    <row r="240" spans="1:256" s="2" customFormat="1" ht="33" customHeight="1">
      <c r="A240" s="129" t="s">
        <v>180</v>
      </c>
      <c r="B240" s="130" t="s">
        <v>171</v>
      </c>
      <c r="C240" s="131" t="s">
        <v>67</v>
      </c>
      <c r="D240" s="26" t="s">
        <v>22</v>
      </c>
      <c r="E240" s="24">
        <v>1</v>
      </c>
      <c r="F240" s="94">
        <v>20</v>
      </c>
      <c r="G240" s="91" t="s">
        <v>114</v>
      </c>
      <c r="H240" s="91">
        <v>20</v>
      </c>
      <c r="I240" s="91" t="s">
        <v>99</v>
      </c>
      <c r="J240" s="91"/>
      <c r="K240" s="91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</row>
    <row r="241" spans="1:256" s="2" customFormat="1" ht="33" customHeight="1">
      <c r="A241" s="129"/>
      <c r="B241" s="130"/>
      <c r="C241" s="131"/>
      <c r="D241" s="24" t="s">
        <v>30</v>
      </c>
      <c r="E241" s="24">
        <v>1</v>
      </c>
      <c r="F241" s="94"/>
      <c r="G241" s="91"/>
      <c r="H241" s="91"/>
      <c r="I241" s="91"/>
      <c r="J241" s="91"/>
      <c r="K241" s="91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  <c r="IV241" s="33"/>
    </row>
    <row r="242" spans="1:256" s="33" customFormat="1" ht="33" customHeight="1">
      <c r="A242" s="129" t="s">
        <v>181</v>
      </c>
      <c r="B242" s="133" t="s">
        <v>182</v>
      </c>
      <c r="C242" s="131" t="s">
        <v>67</v>
      </c>
      <c r="D242" s="26" t="s">
        <v>22</v>
      </c>
      <c r="E242" s="24">
        <v>1</v>
      </c>
      <c r="F242" s="94">
        <v>63.384</v>
      </c>
      <c r="G242" s="91" t="s">
        <v>114</v>
      </c>
      <c r="H242" s="91">
        <v>63.384</v>
      </c>
      <c r="I242" s="91" t="s">
        <v>99</v>
      </c>
      <c r="J242" s="91"/>
      <c r="K242" s="9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33" customFormat="1" ht="33" customHeight="1">
      <c r="A243" s="129"/>
      <c r="B243" s="133"/>
      <c r="C243" s="131"/>
      <c r="D243" s="24" t="s">
        <v>30</v>
      </c>
      <c r="E243" s="24">
        <v>1</v>
      </c>
      <c r="F243" s="94"/>
      <c r="G243" s="91"/>
      <c r="H243" s="91"/>
      <c r="I243" s="91"/>
      <c r="J243" s="91"/>
      <c r="K243" s="9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33" customFormat="1" ht="33" customHeight="1">
      <c r="A244" s="129" t="s">
        <v>183</v>
      </c>
      <c r="B244" s="130" t="s">
        <v>184</v>
      </c>
      <c r="C244" s="131" t="s">
        <v>67</v>
      </c>
      <c r="D244" s="26" t="s">
        <v>22</v>
      </c>
      <c r="E244" s="24">
        <v>2</v>
      </c>
      <c r="F244" s="94">
        <v>96.4</v>
      </c>
      <c r="G244" s="91" t="s">
        <v>185</v>
      </c>
      <c r="H244" s="91">
        <v>33</v>
      </c>
      <c r="I244" s="91" t="s">
        <v>99</v>
      </c>
      <c r="J244" s="91"/>
      <c r="K244" s="9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33" customFormat="1" ht="33" customHeight="1">
      <c r="A245" s="129"/>
      <c r="B245" s="130"/>
      <c r="C245" s="131"/>
      <c r="D245" s="24" t="s">
        <v>30</v>
      </c>
      <c r="E245" s="24">
        <v>2</v>
      </c>
      <c r="F245" s="94"/>
      <c r="G245" s="91"/>
      <c r="H245" s="91"/>
      <c r="I245" s="91"/>
      <c r="J245" s="91"/>
      <c r="K245" s="9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11" s="2" customFormat="1" ht="33" customHeight="1">
      <c r="A246" s="129" t="s">
        <v>186</v>
      </c>
      <c r="B246" s="130" t="s">
        <v>187</v>
      </c>
      <c r="C246" s="131" t="s">
        <v>67</v>
      </c>
      <c r="D246" s="26" t="s">
        <v>22</v>
      </c>
      <c r="E246" s="24">
        <v>1</v>
      </c>
      <c r="F246" s="94">
        <v>80</v>
      </c>
      <c r="G246" s="91" t="s">
        <v>114</v>
      </c>
      <c r="H246" s="91">
        <v>80</v>
      </c>
      <c r="I246" s="91" t="s">
        <v>99</v>
      </c>
      <c r="J246" s="91"/>
      <c r="K246" s="91"/>
    </row>
    <row r="247" spans="1:11" s="2" customFormat="1" ht="33" customHeight="1">
      <c r="A247" s="129"/>
      <c r="B247" s="130"/>
      <c r="C247" s="131"/>
      <c r="D247" s="24" t="s">
        <v>30</v>
      </c>
      <c r="E247" s="24">
        <v>1</v>
      </c>
      <c r="F247" s="94"/>
      <c r="G247" s="91"/>
      <c r="H247" s="91"/>
      <c r="I247" s="91"/>
      <c r="J247" s="91"/>
      <c r="K247" s="91"/>
    </row>
    <row r="248" spans="1:11" s="2" customFormat="1" ht="33" customHeight="1">
      <c r="A248" s="129" t="s">
        <v>188</v>
      </c>
      <c r="B248" s="130" t="s">
        <v>189</v>
      </c>
      <c r="C248" s="131" t="s">
        <v>67</v>
      </c>
      <c r="D248" s="26" t="s">
        <v>22</v>
      </c>
      <c r="E248" s="24">
        <v>1</v>
      </c>
      <c r="F248" s="94">
        <v>46.7</v>
      </c>
      <c r="G248" s="91" t="s">
        <v>114</v>
      </c>
      <c r="H248" s="91">
        <v>46.7</v>
      </c>
      <c r="I248" s="91" t="s">
        <v>99</v>
      </c>
      <c r="J248" s="91"/>
      <c r="K248" s="91"/>
    </row>
    <row r="249" spans="1:11" s="2" customFormat="1" ht="33" customHeight="1">
      <c r="A249" s="129"/>
      <c r="B249" s="130"/>
      <c r="C249" s="131"/>
      <c r="D249" s="24" t="s">
        <v>30</v>
      </c>
      <c r="E249" s="24">
        <v>1</v>
      </c>
      <c r="F249" s="94"/>
      <c r="G249" s="91"/>
      <c r="H249" s="91"/>
      <c r="I249" s="91"/>
      <c r="J249" s="91"/>
      <c r="K249" s="91"/>
    </row>
    <row r="250" spans="1:11" s="2" customFormat="1" ht="33" customHeight="1">
      <c r="A250" s="129" t="s">
        <v>190</v>
      </c>
      <c r="B250" s="130" t="s">
        <v>191</v>
      </c>
      <c r="C250" s="131" t="s">
        <v>67</v>
      </c>
      <c r="D250" s="26" t="s">
        <v>22</v>
      </c>
      <c r="E250" s="24">
        <v>1</v>
      </c>
      <c r="F250" s="94">
        <v>95</v>
      </c>
      <c r="G250" s="91" t="s">
        <v>114</v>
      </c>
      <c r="H250" s="91">
        <v>95</v>
      </c>
      <c r="I250" s="91" t="s">
        <v>99</v>
      </c>
      <c r="J250" s="91"/>
      <c r="K250" s="91"/>
    </row>
    <row r="251" spans="1:11" s="2" customFormat="1" ht="33" customHeight="1">
      <c r="A251" s="129"/>
      <c r="B251" s="130"/>
      <c r="C251" s="131"/>
      <c r="D251" s="24" t="s">
        <v>30</v>
      </c>
      <c r="E251" s="24">
        <v>1</v>
      </c>
      <c r="F251" s="94"/>
      <c r="G251" s="91"/>
      <c r="H251" s="91"/>
      <c r="I251" s="91"/>
      <c r="J251" s="91"/>
      <c r="K251" s="91"/>
    </row>
    <row r="252" spans="1:11" s="2" customFormat="1" ht="33" customHeight="1">
      <c r="A252" s="129" t="s">
        <v>192</v>
      </c>
      <c r="B252" s="130" t="s">
        <v>193</v>
      </c>
      <c r="C252" s="131" t="s">
        <v>67</v>
      </c>
      <c r="D252" s="26" t="s">
        <v>22</v>
      </c>
      <c r="E252" s="24">
        <v>1</v>
      </c>
      <c r="F252" s="94">
        <v>40.3</v>
      </c>
      <c r="G252" s="91" t="s">
        <v>114</v>
      </c>
      <c r="H252" s="91">
        <v>40.3</v>
      </c>
      <c r="I252" s="91" t="s">
        <v>99</v>
      </c>
      <c r="J252" s="91"/>
      <c r="K252" s="91"/>
    </row>
    <row r="253" spans="1:11" s="2" customFormat="1" ht="33" customHeight="1">
      <c r="A253" s="129"/>
      <c r="B253" s="130"/>
      <c r="C253" s="131"/>
      <c r="D253" s="24" t="s">
        <v>30</v>
      </c>
      <c r="E253" s="24">
        <v>1</v>
      </c>
      <c r="F253" s="94"/>
      <c r="G253" s="91"/>
      <c r="H253" s="91"/>
      <c r="I253" s="91"/>
      <c r="J253" s="91"/>
      <c r="K253" s="91"/>
    </row>
    <row r="254" spans="1:11" s="2" customFormat="1" ht="33" customHeight="1">
      <c r="A254" s="129" t="s">
        <v>194</v>
      </c>
      <c r="B254" s="130" t="s">
        <v>195</v>
      </c>
      <c r="C254" s="131" t="s">
        <v>67</v>
      </c>
      <c r="D254" s="26" t="s">
        <v>22</v>
      </c>
      <c r="E254" s="24">
        <v>1</v>
      </c>
      <c r="F254" s="94">
        <v>26.8</v>
      </c>
      <c r="G254" s="91" t="s">
        <v>114</v>
      </c>
      <c r="H254" s="91">
        <v>26.8</v>
      </c>
      <c r="I254" s="91" t="s">
        <v>99</v>
      </c>
      <c r="J254" s="91"/>
      <c r="K254" s="91"/>
    </row>
    <row r="255" spans="1:11" s="2" customFormat="1" ht="33" customHeight="1">
      <c r="A255" s="129"/>
      <c r="B255" s="130"/>
      <c r="C255" s="131"/>
      <c r="D255" s="24" t="s">
        <v>30</v>
      </c>
      <c r="E255" s="24">
        <v>0</v>
      </c>
      <c r="F255" s="94"/>
      <c r="G255" s="91"/>
      <c r="H255" s="91"/>
      <c r="I255" s="91"/>
      <c r="J255" s="91"/>
      <c r="K255" s="91"/>
    </row>
    <row r="256" spans="1:11" s="2" customFormat="1" ht="33" customHeight="1">
      <c r="A256" s="129" t="s">
        <v>196</v>
      </c>
      <c r="B256" s="130" t="s">
        <v>197</v>
      </c>
      <c r="C256" s="131" t="s">
        <v>67</v>
      </c>
      <c r="D256" s="26" t="s">
        <v>22</v>
      </c>
      <c r="E256" s="24">
        <v>1</v>
      </c>
      <c r="F256" s="94">
        <v>53</v>
      </c>
      <c r="G256" s="91" t="s">
        <v>114</v>
      </c>
      <c r="H256" s="91">
        <v>53</v>
      </c>
      <c r="I256" s="91" t="s">
        <v>99</v>
      </c>
      <c r="J256" s="91"/>
      <c r="K256" s="91"/>
    </row>
    <row r="257" spans="1:11" s="2" customFormat="1" ht="33" customHeight="1">
      <c r="A257" s="129"/>
      <c r="B257" s="130"/>
      <c r="C257" s="131"/>
      <c r="D257" s="24" t="s">
        <v>30</v>
      </c>
      <c r="E257" s="24">
        <v>0</v>
      </c>
      <c r="F257" s="94"/>
      <c r="G257" s="91"/>
      <c r="H257" s="91"/>
      <c r="I257" s="91"/>
      <c r="J257" s="91"/>
      <c r="K257" s="91"/>
    </row>
    <row r="258" spans="1:256" s="2" customFormat="1" ht="33" customHeight="1">
      <c r="A258" s="129" t="s">
        <v>198</v>
      </c>
      <c r="B258" s="130" t="s">
        <v>199</v>
      </c>
      <c r="C258" s="131" t="s">
        <v>67</v>
      </c>
      <c r="D258" s="26" t="s">
        <v>22</v>
      </c>
      <c r="E258" s="24">
        <v>1</v>
      </c>
      <c r="F258" s="94">
        <v>60</v>
      </c>
      <c r="G258" s="91" t="s">
        <v>114</v>
      </c>
      <c r="H258" s="91">
        <v>60</v>
      </c>
      <c r="I258" s="91" t="s">
        <v>99</v>
      </c>
      <c r="J258" s="91"/>
      <c r="K258" s="91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  <c r="IS258" s="33"/>
      <c r="IT258" s="33"/>
      <c r="IU258" s="33"/>
      <c r="IV258" s="33"/>
    </row>
    <row r="259" spans="1:256" s="2" customFormat="1" ht="33" customHeight="1">
      <c r="A259" s="129"/>
      <c r="B259" s="130"/>
      <c r="C259" s="131"/>
      <c r="D259" s="24" t="s">
        <v>30</v>
      </c>
      <c r="E259" s="24">
        <v>1</v>
      </c>
      <c r="F259" s="94"/>
      <c r="G259" s="91"/>
      <c r="H259" s="91"/>
      <c r="I259" s="91"/>
      <c r="J259" s="91"/>
      <c r="K259" s="91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  <c r="HP259" s="33"/>
      <c r="HQ259" s="33"/>
      <c r="HR259" s="33"/>
      <c r="HS259" s="33"/>
      <c r="HT259" s="33"/>
      <c r="HU259" s="33"/>
      <c r="HV259" s="33"/>
      <c r="HW259" s="33"/>
      <c r="HX259" s="33"/>
      <c r="HY259" s="33"/>
      <c r="HZ259" s="33"/>
      <c r="IA259" s="33"/>
      <c r="IB259" s="33"/>
      <c r="IC259" s="33"/>
      <c r="ID259" s="33"/>
      <c r="IE259" s="33"/>
      <c r="IF259" s="33"/>
      <c r="IG259" s="33"/>
      <c r="IH259" s="33"/>
      <c r="II259" s="33"/>
      <c r="IJ259" s="33"/>
      <c r="IK259" s="33"/>
      <c r="IL259" s="33"/>
      <c r="IM259" s="33"/>
      <c r="IN259" s="33"/>
      <c r="IO259" s="33"/>
      <c r="IP259" s="33"/>
      <c r="IQ259" s="33"/>
      <c r="IR259" s="33"/>
      <c r="IS259" s="33"/>
      <c r="IT259" s="33"/>
      <c r="IU259" s="33"/>
      <c r="IV259" s="33"/>
    </row>
    <row r="260" spans="1:11" s="2" customFormat="1" ht="33" customHeight="1">
      <c r="A260" s="129" t="s">
        <v>200</v>
      </c>
      <c r="B260" s="130" t="s">
        <v>201</v>
      </c>
      <c r="C260" s="131" t="s">
        <v>67</v>
      </c>
      <c r="D260" s="26" t="s">
        <v>22</v>
      </c>
      <c r="E260" s="24">
        <v>1</v>
      </c>
      <c r="F260" s="94">
        <v>80</v>
      </c>
      <c r="G260" s="91" t="s">
        <v>114</v>
      </c>
      <c r="H260" s="91">
        <v>80</v>
      </c>
      <c r="I260" s="91" t="s">
        <v>99</v>
      </c>
      <c r="J260" s="91"/>
      <c r="K260" s="91"/>
    </row>
    <row r="261" spans="1:11" s="2" customFormat="1" ht="33" customHeight="1">
      <c r="A261" s="129"/>
      <c r="B261" s="130"/>
      <c r="C261" s="131"/>
      <c r="D261" s="24" t="s">
        <v>30</v>
      </c>
      <c r="E261" s="24">
        <v>0</v>
      </c>
      <c r="F261" s="94"/>
      <c r="G261" s="91"/>
      <c r="H261" s="91"/>
      <c r="I261" s="91"/>
      <c r="J261" s="91"/>
      <c r="K261" s="91"/>
    </row>
    <row r="262" spans="1:256" s="33" customFormat="1" ht="33" customHeight="1">
      <c r="A262" s="129" t="s">
        <v>202</v>
      </c>
      <c r="B262" s="130" t="s">
        <v>203</v>
      </c>
      <c r="C262" s="131" t="s">
        <v>67</v>
      </c>
      <c r="D262" s="26" t="s">
        <v>22</v>
      </c>
      <c r="E262" s="24">
        <v>1</v>
      </c>
      <c r="F262" s="94">
        <v>35</v>
      </c>
      <c r="G262" s="91" t="s">
        <v>114</v>
      </c>
      <c r="H262" s="91">
        <v>35</v>
      </c>
      <c r="I262" s="91" t="s">
        <v>99</v>
      </c>
      <c r="J262" s="91"/>
      <c r="K262" s="9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33" customFormat="1" ht="33" customHeight="1">
      <c r="A263" s="129"/>
      <c r="B263" s="130"/>
      <c r="C263" s="131"/>
      <c r="D263" s="24" t="s">
        <v>30</v>
      </c>
      <c r="E263" s="24">
        <v>0</v>
      </c>
      <c r="F263" s="94"/>
      <c r="G263" s="91"/>
      <c r="H263" s="91"/>
      <c r="I263" s="91"/>
      <c r="J263" s="91"/>
      <c r="K263" s="9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11" s="2" customFormat="1" ht="33" customHeight="1">
      <c r="A264" s="129" t="s">
        <v>204</v>
      </c>
      <c r="B264" s="130" t="s">
        <v>205</v>
      </c>
      <c r="C264" s="131" t="s">
        <v>67</v>
      </c>
      <c r="D264" s="26" t="s">
        <v>22</v>
      </c>
      <c r="E264" s="24">
        <v>1</v>
      </c>
      <c r="F264" s="94">
        <v>25</v>
      </c>
      <c r="G264" s="91" t="s">
        <v>114</v>
      </c>
      <c r="H264" s="91">
        <v>25</v>
      </c>
      <c r="I264" s="91" t="s">
        <v>99</v>
      </c>
      <c r="J264" s="91"/>
      <c r="K264" s="91"/>
    </row>
    <row r="265" spans="1:11" s="2" customFormat="1" ht="33" customHeight="1">
      <c r="A265" s="129"/>
      <c r="B265" s="130"/>
      <c r="C265" s="131"/>
      <c r="D265" s="24" t="s">
        <v>30</v>
      </c>
      <c r="E265" s="24">
        <v>1</v>
      </c>
      <c r="F265" s="94"/>
      <c r="G265" s="91"/>
      <c r="H265" s="91"/>
      <c r="I265" s="91"/>
      <c r="J265" s="91"/>
      <c r="K265" s="91"/>
    </row>
    <row r="266" spans="1:256" s="2" customFormat="1" ht="33" customHeight="1">
      <c r="A266" s="129" t="s">
        <v>206</v>
      </c>
      <c r="B266" s="130" t="s">
        <v>207</v>
      </c>
      <c r="C266" s="131" t="s">
        <v>67</v>
      </c>
      <c r="D266" s="26" t="s">
        <v>22</v>
      </c>
      <c r="E266" s="24">
        <v>1</v>
      </c>
      <c r="F266" s="94">
        <v>20</v>
      </c>
      <c r="G266" s="91" t="s">
        <v>114</v>
      </c>
      <c r="H266" s="91">
        <v>20</v>
      </c>
      <c r="I266" s="91" t="s">
        <v>99</v>
      </c>
      <c r="J266" s="91"/>
      <c r="K266" s="91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  <c r="IV266" s="33"/>
    </row>
    <row r="267" spans="1:256" s="2" customFormat="1" ht="33" customHeight="1">
      <c r="A267" s="129"/>
      <c r="B267" s="130"/>
      <c r="C267" s="131"/>
      <c r="D267" s="24" t="s">
        <v>30</v>
      </c>
      <c r="E267" s="24">
        <v>1</v>
      </c>
      <c r="F267" s="94"/>
      <c r="G267" s="91"/>
      <c r="H267" s="91"/>
      <c r="I267" s="91"/>
      <c r="J267" s="91"/>
      <c r="K267" s="91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</row>
    <row r="268" spans="1:11" s="2" customFormat="1" ht="33" customHeight="1">
      <c r="A268" s="129" t="s">
        <v>208</v>
      </c>
      <c r="B268" s="130" t="s">
        <v>209</v>
      </c>
      <c r="C268" s="131" t="s">
        <v>67</v>
      </c>
      <c r="D268" s="26" t="s">
        <v>22</v>
      </c>
      <c r="E268" s="24">
        <v>1</v>
      </c>
      <c r="F268" s="94">
        <v>20</v>
      </c>
      <c r="G268" s="91" t="s">
        <v>114</v>
      </c>
      <c r="H268" s="91">
        <v>20</v>
      </c>
      <c r="I268" s="91" t="s">
        <v>99</v>
      </c>
      <c r="J268" s="91"/>
      <c r="K268" s="91"/>
    </row>
    <row r="269" spans="1:11" s="2" customFormat="1" ht="33" customHeight="1">
      <c r="A269" s="129"/>
      <c r="B269" s="130"/>
      <c r="C269" s="131"/>
      <c r="D269" s="24" t="s">
        <v>30</v>
      </c>
      <c r="E269" s="24">
        <v>1</v>
      </c>
      <c r="F269" s="94"/>
      <c r="G269" s="91"/>
      <c r="H269" s="91"/>
      <c r="I269" s="91"/>
      <c r="J269" s="91"/>
      <c r="K269" s="91"/>
    </row>
    <row r="270" spans="1:256" s="33" customFormat="1" ht="33" customHeight="1">
      <c r="A270" s="129" t="s">
        <v>210</v>
      </c>
      <c r="B270" s="130" t="s">
        <v>211</v>
      </c>
      <c r="C270" s="131" t="s">
        <v>67</v>
      </c>
      <c r="D270" s="26" t="s">
        <v>22</v>
      </c>
      <c r="E270" s="24">
        <v>1</v>
      </c>
      <c r="F270" s="94">
        <v>20</v>
      </c>
      <c r="G270" s="91" t="s">
        <v>114</v>
      </c>
      <c r="H270" s="91">
        <v>20</v>
      </c>
      <c r="I270" s="91" t="s">
        <v>99</v>
      </c>
      <c r="J270" s="91"/>
      <c r="K270" s="9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33" customFormat="1" ht="33" customHeight="1">
      <c r="A271" s="129"/>
      <c r="B271" s="130"/>
      <c r="C271" s="131"/>
      <c r="D271" s="24" t="s">
        <v>30</v>
      </c>
      <c r="E271" s="24">
        <v>1</v>
      </c>
      <c r="F271" s="94"/>
      <c r="G271" s="91"/>
      <c r="H271" s="91"/>
      <c r="I271" s="91"/>
      <c r="J271" s="91"/>
      <c r="K271" s="9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11" s="2" customFormat="1" ht="33" customHeight="1">
      <c r="A272" s="129" t="s">
        <v>212</v>
      </c>
      <c r="B272" s="130" t="s">
        <v>213</v>
      </c>
      <c r="C272" s="131" t="s">
        <v>67</v>
      </c>
      <c r="D272" s="26" t="s">
        <v>22</v>
      </c>
      <c r="E272" s="24">
        <v>1</v>
      </c>
      <c r="F272" s="94">
        <v>35</v>
      </c>
      <c r="G272" s="91" t="s">
        <v>114</v>
      </c>
      <c r="H272" s="91">
        <v>35</v>
      </c>
      <c r="I272" s="91" t="s">
        <v>99</v>
      </c>
      <c r="J272" s="91"/>
      <c r="K272" s="91"/>
    </row>
    <row r="273" spans="1:11" s="2" customFormat="1" ht="33" customHeight="1">
      <c r="A273" s="129"/>
      <c r="B273" s="130"/>
      <c r="C273" s="131"/>
      <c r="D273" s="24" t="s">
        <v>30</v>
      </c>
      <c r="E273" s="24">
        <v>1</v>
      </c>
      <c r="F273" s="94"/>
      <c r="G273" s="91"/>
      <c r="H273" s="91"/>
      <c r="I273" s="91"/>
      <c r="J273" s="91"/>
      <c r="K273" s="91"/>
    </row>
    <row r="274" spans="1:11" s="2" customFormat="1" ht="33" customHeight="1">
      <c r="A274" s="129" t="s">
        <v>214</v>
      </c>
      <c r="B274" s="130" t="s">
        <v>215</v>
      </c>
      <c r="C274" s="131" t="s">
        <v>67</v>
      </c>
      <c r="D274" s="26" t="s">
        <v>22</v>
      </c>
      <c r="E274" s="24">
        <v>1</v>
      </c>
      <c r="F274" s="94">
        <v>20</v>
      </c>
      <c r="G274" s="91" t="s">
        <v>114</v>
      </c>
      <c r="H274" s="91">
        <v>20</v>
      </c>
      <c r="I274" s="91" t="s">
        <v>99</v>
      </c>
      <c r="J274" s="91"/>
      <c r="K274" s="91"/>
    </row>
    <row r="275" spans="1:11" s="2" customFormat="1" ht="33" customHeight="1">
      <c r="A275" s="129"/>
      <c r="B275" s="130"/>
      <c r="C275" s="131"/>
      <c r="D275" s="24" t="s">
        <v>30</v>
      </c>
      <c r="E275" s="24">
        <v>1</v>
      </c>
      <c r="F275" s="94"/>
      <c r="G275" s="91"/>
      <c r="H275" s="91"/>
      <c r="I275" s="91"/>
      <c r="J275" s="91"/>
      <c r="K275" s="91"/>
    </row>
    <row r="276" spans="1:11" s="2" customFormat="1" ht="33" customHeight="1">
      <c r="A276" s="129" t="s">
        <v>216</v>
      </c>
      <c r="B276" s="130" t="s">
        <v>217</v>
      </c>
      <c r="C276" s="131" t="s">
        <v>67</v>
      </c>
      <c r="D276" s="26" t="s">
        <v>22</v>
      </c>
      <c r="E276" s="24">
        <v>1</v>
      </c>
      <c r="F276" s="94">
        <v>10</v>
      </c>
      <c r="G276" s="91" t="s">
        <v>114</v>
      </c>
      <c r="H276" s="91">
        <v>10</v>
      </c>
      <c r="I276" s="91" t="s">
        <v>99</v>
      </c>
      <c r="J276" s="91"/>
      <c r="K276" s="91"/>
    </row>
    <row r="277" spans="1:11" s="2" customFormat="1" ht="33" customHeight="1">
      <c r="A277" s="129"/>
      <c r="B277" s="130"/>
      <c r="C277" s="131"/>
      <c r="D277" s="24" t="s">
        <v>30</v>
      </c>
      <c r="E277" s="24">
        <v>0</v>
      </c>
      <c r="F277" s="94"/>
      <c r="G277" s="91"/>
      <c r="H277" s="91"/>
      <c r="I277" s="91"/>
      <c r="J277" s="91"/>
      <c r="K277" s="91"/>
    </row>
    <row r="278" spans="1:11" s="2" customFormat="1" ht="33" customHeight="1">
      <c r="A278" s="129" t="s">
        <v>218</v>
      </c>
      <c r="B278" s="130" t="s">
        <v>219</v>
      </c>
      <c r="C278" s="131" t="s">
        <v>67</v>
      </c>
      <c r="D278" s="26" t="s">
        <v>22</v>
      </c>
      <c r="E278" s="24">
        <v>1</v>
      </c>
      <c r="F278" s="132">
        <v>95</v>
      </c>
      <c r="G278" s="91" t="s">
        <v>114</v>
      </c>
      <c r="H278" s="91">
        <v>95</v>
      </c>
      <c r="I278" s="91" t="s">
        <v>99</v>
      </c>
      <c r="J278" s="91"/>
      <c r="K278" s="91"/>
    </row>
    <row r="279" spans="1:11" s="2" customFormat="1" ht="33" customHeight="1">
      <c r="A279" s="129"/>
      <c r="B279" s="130"/>
      <c r="C279" s="131"/>
      <c r="D279" s="24" t="s">
        <v>30</v>
      </c>
      <c r="E279" s="24">
        <v>0</v>
      </c>
      <c r="F279" s="132"/>
      <c r="G279" s="91"/>
      <c r="H279" s="91"/>
      <c r="I279" s="91"/>
      <c r="J279" s="91"/>
      <c r="K279" s="91"/>
    </row>
    <row r="280" spans="1:11" s="2" customFormat="1" ht="33" customHeight="1">
      <c r="A280" s="129" t="s">
        <v>220</v>
      </c>
      <c r="B280" s="130" t="s">
        <v>221</v>
      </c>
      <c r="C280" s="131" t="s">
        <v>67</v>
      </c>
      <c r="D280" s="26" t="s">
        <v>22</v>
      </c>
      <c r="E280" s="24">
        <v>1</v>
      </c>
      <c r="F280" s="94">
        <v>20</v>
      </c>
      <c r="G280" s="91" t="s">
        <v>114</v>
      </c>
      <c r="H280" s="91">
        <v>20</v>
      </c>
      <c r="I280" s="91" t="s">
        <v>99</v>
      </c>
      <c r="J280" s="91"/>
      <c r="K280" s="91"/>
    </row>
    <row r="281" spans="1:11" s="2" customFormat="1" ht="33" customHeight="1">
      <c r="A281" s="129"/>
      <c r="B281" s="130"/>
      <c r="C281" s="131"/>
      <c r="D281" s="24" t="s">
        <v>30</v>
      </c>
      <c r="E281" s="24">
        <v>0</v>
      </c>
      <c r="F281" s="94"/>
      <c r="G281" s="91"/>
      <c r="H281" s="91"/>
      <c r="I281" s="91"/>
      <c r="J281" s="91"/>
      <c r="K281" s="91"/>
    </row>
    <row r="282" spans="1:11" s="2" customFormat="1" ht="33" customHeight="1">
      <c r="A282" s="129" t="s">
        <v>222</v>
      </c>
      <c r="B282" s="130" t="s">
        <v>223</v>
      </c>
      <c r="C282" s="131" t="s">
        <v>67</v>
      </c>
      <c r="D282" s="26" t="s">
        <v>22</v>
      </c>
      <c r="E282" s="24">
        <v>1</v>
      </c>
      <c r="F282" s="94">
        <v>68.69</v>
      </c>
      <c r="G282" s="91" t="s">
        <v>114</v>
      </c>
      <c r="H282" s="91">
        <v>68.69</v>
      </c>
      <c r="I282" s="91" t="s">
        <v>99</v>
      </c>
      <c r="J282" s="91"/>
      <c r="K282" s="91"/>
    </row>
    <row r="283" spans="1:11" s="2" customFormat="1" ht="33" customHeight="1">
      <c r="A283" s="129"/>
      <c r="B283" s="130"/>
      <c r="C283" s="131"/>
      <c r="D283" s="24" t="s">
        <v>30</v>
      </c>
      <c r="E283" s="24">
        <v>0</v>
      </c>
      <c r="F283" s="94"/>
      <c r="G283" s="91"/>
      <c r="H283" s="91"/>
      <c r="I283" s="91"/>
      <c r="J283" s="91"/>
      <c r="K283" s="91"/>
    </row>
    <row r="284" spans="1:11" s="2" customFormat="1" ht="45.75" customHeight="1">
      <c r="A284" s="122" t="s">
        <v>224</v>
      </c>
      <c r="B284" s="125" t="s">
        <v>225</v>
      </c>
      <c r="C284" s="117" t="s">
        <v>67</v>
      </c>
      <c r="D284" s="6" t="s">
        <v>22</v>
      </c>
      <c r="E284" s="6">
        <v>2115</v>
      </c>
      <c r="F284" s="126">
        <v>17493.15</v>
      </c>
      <c r="G284" s="59" t="s">
        <v>23</v>
      </c>
      <c r="H284" s="41">
        <v>5600.3</v>
      </c>
      <c r="I284" s="127" t="s">
        <v>226</v>
      </c>
      <c r="J284" s="127"/>
      <c r="K284" s="127"/>
    </row>
    <row r="285" spans="1:11" s="2" customFormat="1" ht="45.75" customHeight="1">
      <c r="A285" s="122"/>
      <c r="B285" s="125"/>
      <c r="C285" s="117"/>
      <c r="D285" s="6" t="s">
        <v>28</v>
      </c>
      <c r="E285" s="6">
        <v>42</v>
      </c>
      <c r="F285" s="126"/>
      <c r="G285" s="61" t="s">
        <v>25</v>
      </c>
      <c r="H285" s="62">
        <v>0</v>
      </c>
      <c r="I285" s="127"/>
      <c r="J285" s="127"/>
      <c r="K285" s="127"/>
    </row>
    <row r="286" spans="1:11" s="2" customFormat="1" ht="42.75" customHeight="1">
      <c r="A286" s="122"/>
      <c r="B286" s="125"/>
      <c r="C286" s="117"/>
      <c r="D286" s="6" t="s">
        <v>29</v>
      </c>
      <c r="E286" s="6">
        <v>289</v>
      </c>
      <c r="F286" s="126"/>
      <c r="G286" s="63" t="s">
        <v>74</v>
      </c>
      <c r="H286" s="60">
        <v>49.5</v>
      </c>
      <c r="I286" s="127"/>
      <c r="J286" s="127"/>
      <c r="K286" s="127"/>
    </row>
    <row r="287" spans="1:11" s="2" customFormat="1" ht="42.75" customHeight="1">
      <c r="A287" s="122"/>
      <c r="B287" s="125"/>
      <c r="C287" s="117"/>
      <c r="D287" s="6" t="s">
        <v>30</v>
      </c>
      <c r="E287" s="6">
        <v>537</v>
      </c>
      <c r="F287" s="126"/>
      <c r="G287" s="63" t="s">
        <v>227</v>
      </c>
      <c r="H287" s="60">
        <v>8169</v>
      </c>
      <c r="I287" s="127"/>
      <c r="J287" s="127"/>
      <c r="K287" s="127"/>
    </row>
    <row r="288" spans="1:11" s="2" customFormat="1" ht="42.75" customHeight="1">
      <c r="A288" s="122"/>
      <c r="B288" s="125"/>
      <c r="C288" s="117"/>
      <c r="D288" s="6" t="s">
        <v>31</v>
      </c>
      <c r="E288" s="6">
        <v>548</v>
      </c>
      <c r="F288" s="126"/>
      <c r="G288" s="63"/>
      <c r="H288" s="60"/>
      <c r="I288" s="127"/>
      <c r="J288" s="127"/>
      <c r="K288" s="127"/>
    </row>
    <row r="289" spans="1:11" s="2" customFormat="1" ht="42.75" customHeight="1">
      <c r="A289" s="122"/>
      <c r="B289" s="125"/>
      <c r="C289" s="117"/>
      <c r="D289" s="6" t="s">
        <v>32</v>
      </c>
      <c r="E289" s="6">
        <v>7</v>
      </c>
      <c r="F289" s="126"/>
      <c r="G289" s="63"/>
      <c r="H289" s="60"/>
      <c r="I289" s="127"/>
      <c r="J289" s="127"/>
      <c r="K289" s="127"/>
    </row>
    <row r="290" spans="1:11" s="2" customFormat="1" ht="42.75" customHeight="1">
      <c r="A290" s="122"/>
      <c r="B290" s="125"/>
      <c r="C290" s="117"/>
      <c r="D290" s="6" t="s">
        <v>35</v>
      </c>
      <c r="E290" s="6">
        <v>91</v>
      </c>
      <c r="F290" s="126"/>
      <c r="G290" s="63"/>
      <c r="H290" s="60"/>
      <c r="I290" s="127"/>
      <c r="J290" s="127"/>
      <c r="K290" s="127"/>
    </row>
    <row r="291" spans="1:11" s="2" customFormat="1" ht="42.75" customHeight="1">
      <c r="A291" s="122"/>
      <c r="B291" s="125"/>
      <c r="C291" s="117"/>
      <c r="D291" s="9" t="s">
        <v>293</v>
      </c>
      <c r="E291" s="22">
        <v>601</v>
      </c>
      <c r="F291" s="126"/>
      <c r="G291" s="63"/>
      <c r="H291" s="60"/>
      <c r="I291" s="127"/>
      <c r="J291" s="127"/>
      <c r="K291" s="127"/>
    </row>
    <row r="292" spans="1:11" s="2" customFormat="1" ht="42" customHeight="1">
      <c r="A292" s="128" t="s">
        <v>228</v>
      </c>
      <c r="B292" s="91" t="s">
        <v>46</v>
      </c>
      <c r="C292" s="91" t="s">
        <v>67</v>
      </c>
      <c r="D292" s="26" t="s">
        <v>22</v>
      </c>
      <c r="E292" s="26">
        <v>2115</v>
      </c>
      <c r="F292" s="26">
        <v>16684.85</v>
      </c>
      <c r="G292" s="24"/>
      <c r="H292" s="24"/>
      <c r="I292" s="124" t="s">
        <v>226</v>
      </c>
      <c r="J292" s="124"/>
      <c r="K292" s="124"/>
    </row>
    <row r="293" spans="1:11" s="2" customFormat="1" ht="33.75" customHeight="1">
      <c r="A293" s="128"/>
      <c r="B293" s="91"/>
      <c r="C293" s="91"/>
      <c r="D293" s="24" t="s">
        <v>28</v>
      </c>
      <c r="E293" s="24">
        <v>42</v>
      </c>
      <c r="F293" s="25"/>
      <c r="G293" s="24"/>
      <c r="H293" s="24"/>
      <c r="I293" s="124"/>
      <c r="J293" s="124"/>
      <c r="K293" s="124"/>
    </row>
    <row r="294" spans="1:11" s="2" customFormat="1" ht="31.5" customHeight="1">
      <c r="A294" s="128"/>
      <c r="B294" s="91"/>
      <c r="C294" s="91"/>
      <c r="D294" s="24" t="s">
        <v>29</v>
      </c>
      <c r="E294" s="24">
        <f>140+149</f>
        <v>289</v>
      </c>
      <c r="F294" s="25"/>
      <c r="G294" s="24"/>
      <c r="H294" s="24"/>
      <c r="I294" s="124"/>
      <c r="J294" s="124"/>
      <c r="K294" s="124"/>
    </row>
    <row r="295" spans="1:11" s="2" customFormat="1" ht="31.5" customHeight="1">
      <c r="A295" s="128"/>
      <c r="B295" s="91"/>
      <c r="C295" s="91"/>
      <c r="D295" s="24" t="s">
        <v>30</v>
      </c>
      <c r="E295" s="24">
        <v>537</v>
      </c>
      <c r="F295" s="25"/>
      <c r="G295" s="24"/>
      <c r="H295" s="24"/>
      <c r="I295" s="124"/>
      <c r="J295" s="124"/>
      <c r="K295" s="124"/>
    </row>
    <row r="296" spans="1:11" s="2" customFormat="1" ht="31.5" customHeight="1">
      <c r="A296" s="128"/>
      <c r="B296" s="91"/>
      <c r="C296" s="91"/>
      <c r="D296" s="24" t="s">
        <v>43</v>
      </c>
      <c r="E296" s="24">
        <v>548</v>
      </c>
      <c r="F296" s="25">
        <v>6911.53</v>
      </c>
      <c r="G296" s="24" t="s">
        <v>302</v>
      </c>
      <c r="H296" s="24">
        <v>2694.2</v>
      </c>
      <c r="I296" s="124"/>
      <c r="J296" s="124"/>
      <c r="K296" s="124"/>
    </row>
    <row r="297" spans="1:256" s="2" customFormat="1" ht="31.5" customHeight="1">
      <c r="A297" s="128"/>
      <c r="B297" s="91"/>
      <c r="C297" s="91"/>
      <c r="D297" s="48" t="s">
        <v>31</v>
      </c>
      <c r="E297" s="24"/>
      <c r="F297" s="25"/>
      <c r="G297" s="24" t="s">
        <v>23</v>
      </c>
      <c r="H297" s="24">
        <v>4217.3</v>
      </c>
      <c r="I297" s="124"/>
      <c r="J297" s="124"/>
      <c r="K297" s="124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2" customFormat="1" ht="31.5" customHeight="1">
      <c r="A298" s="128"/>
      <c r="B298" s="91"/>
      <c r="C298" s="91"/>
      <c r="D298" s="48" t="s">
        <v>294</v>
      </c>
      <c r="E298" s="24">
        <v>699</v>
      </c>
      <c r="F298" s="25">
        <v>9773.32</v>
      </c>
      <c r="G298" s="24" t="s">
        <v>301</v>
      </c>
      <c r="H298" s="24">
        <v>626.47</v>
      </c>
      <c r="I298" s="124"/>
      <c r="J298" s="124"/>
      <c r="K298" s="124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11" s="2" customFormat="1" ht="31.5" customHeight="1">
      <c r="A299" s="128"/>
      <c r="B299" s="91"/>
      <c r="C299" s="91"/>
      <c r="D299" s="48" t="s">
        <v>294</v>
      </c>
      <c r="E299" s="24"/>
      <c r="F299" s="25"/>
      <c r="G299" s="24" t="s">
        <v>308</v>
      </c>
      <c r="H299" s="24">
        <v>9146.85</v>
      </c>
      <c r="I299" s="124"/>
      <c r="J299" s="124"/>
      <c r="K299" s="124"/>
    </row>
    <row r="300" spans="1:11" s="2" customFormat="1" ht="45.75" customHeight="1">
      <c r="A300" s="90" t="s">
        <v>229</v>
      </c>
      <c r="B300" s="91" t="s">
        <v>82</v>
      </c>
      <c r="C300" s="91" t="s">
        <v>67</v>
      </c>
      <c r="D300" s="26" t="s">
        <v>22</v>
      </c>
      <c r="E300" s="24">
        <f>SUM(E301:E305)</f>
        <v>5</v>
      </c>
      <c r="F300" s="94">
        <v>806</v>
      </c>
      <c r="G300" s="64" t="s">
        <v>227</v>
      </c>
      <c r="H300" s="24">
        <v>806</v>
      </c>
      <c r="I300" s="124" t="s">
        <v>226</v>
      </c>
      <c r="J300" s="124"/>
      <c r="K300" s="124"/>
    </row>
    <row r="301" spans="1:256" s="2" customFormat="1" ht="45.75" customHeight="1">
      <c r="A301" s="90"/>
      <c r="B301" s="91"/>
      <c r="C301" s="91"/>
      <c r="D301" s="24" t="s">
        <v>28</v>
      </c>
      <c r="E301" s="24">
        <v>1</v>
      </c>
      <c r="F301" s="94"/>
      <c r="G301" s="24" t="s">
        <v>23</v>
      </c>
      <c r="H301" s="24">
        <v>756.5</v>
      </c>
      <c r="I301" s="124"/>
      <c r="J301" s="124"/>
      <c r="K301" s="124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11" s="2" customFormat="1" ht="36.75" customHeight="1">
      <c r="A302" s="90"/>
      <c r="B302" s="91"/>
      <c r="C302" s="91"/>
      <c r="D302" s="24" t="s">
        <v>29</v>
      </c>
      <c r="E302" s="24">
        <f>2+2</f>
        <v>4</v>
      </c>
      <c r="F302" s="94"/>
      <c r="G302" s="24" t="s">
        <v>74</v>
      </c>
      <c r="H302" s="24">
        <v>49.5</v>
      </c>
      <c r="I302" s="124"/>
      <c r="J302" s="124"/>
      <c r="K302" s="124"/>
    </row>
    <row r="303" spans="1:11" s="2" customFormat="1" ht="36.75" customHeight="1">
      <c r="A303" s="90"/>
      <c r="B303" s="91"/>
      <c r="C303" s="91"/>
      <c r="D303" s="24" t="s">
        <v>30</v>
      </c>
      <c r="E303" s="24">
        <v>0</v>
      </c>
      <c r="F303" s="94"/>
      <c r="G303" s="24"/>
      <c r="H303" s="24"/>
      <c r="I303" s="124"/>
      <c r="J303" s="124"/>
      <c r="K303" s="124"/>
    </row>
    <row r="304" spans="1:11" s="2" customFormat="1" ht="36.75" customHeight="1">
      <c r="A304" s="90"/>
      <c r="B304" s="91"/>
      <c r="C304" s="91"/>
      <c r="D304" s="24" t="s">
        <v>60</v>
      </c>
      <c r="E304" s="24">
        <v>0</v>
      </c>
      <c r="F304" s="94"/>
      <c r="G304" s="24"/>
      <c r="H304" s="24"/>
      <c r="I304" s="124"/>
      <c r="J304" s="124"/>
      <c r="K304" s="124"/>
    </row>
    <row r="305" spans="1:256" ht="36.75" customHeight="1">
      <c r="A305" s="90"/>
      <c r="B305" s="90"/>
      <c r="C305" s="90"/>
      <c r="D305" s="30" t="s">
        <v>292</v>
      </c>
      <c r="E305" s="24">
        <v>0</v>
      </c>
      <c r="F305" s="94"/>
      <c r="G305"/>
      <c r="H305" s="51"/>
      <c r="I305" s="124"/>
      <c r="J305" s="124"/>
      <c r="K305" s="12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11" s="2" customFormat="1" ht="37.5" customHeight="1">
      <c r="A306" s="90" t="s">
        <v>230</v>
      </c>
      <c r="B306" s="91" t="s">
        <v>85</v>
      </c>
      <c r="C306" s="91" t="s">
        <v>67</v>
      </c>
      <c r="D306" s="26" t="s">
        <v>22</v>
      </c>
      <c r="E306" s="24">
        <f>SUM(E307:E311)</f>
        <v>2</v>
      </c>
      <c r="F306" s="94">
        <v>2.3</v>
      </c>
      <c r="G306" s="91" t="s">
        <v>38</v>
      </c>
      <c r="H306" s="91"/>
      <c r="I306" s="91" t="s">
        <v>226</v>
      </c>
      <c r="J306" s="91"/>
      <c r="K306" s="91"/>
    </row>
    <row r="307" spans="1:256" s="2" customFormat="1" ht="25.5" customHeight="1">
      <c r="A307" s="90"/>
      <c r="B307" s="91"/>
      <c r="C307" s="91"/>
      <c r="D307" s="24" t="s">
        <v>28</v>
      </c>
      <c r="E307" s="24">
        <v>2</v>
      </c>
      <c r="F307" s="94"/>
      <c r="G307" s="91"/>
      <c r="H307" s="91"/>
      <c r="I307" s="91"/>
      <c r="J307" s="91"/>
      <c r="K307" s="91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11" s="2" customFormat="1" ht="32.25" customHeight="1">
      <c r="A308" s="90"/>
      <c r="B308" s="91"/>
      <c r="C308" s="91"/>
      <c r="D308" s="24" t="s">
        <v>29</v>
      </c>
      <c r="E308" s="24">
        <v>0</v>
      </c>
      <c r="F308" s="94"/>
      <c r="G308" s="91"/>
      <c r="H308" s="91"/>
      <c r="I308" s="91"/>
      <c r="J308" s="91"/>
      <c r="K308" s="91"/>
    </row>
    <row r="309" spans="1:256" s="2" customFormat="1" ht="32.25" customHeight="1">
      <c r="A309" s="90"/>
      <c r="B309" s="91"/>
      <c r="C309" s="91"/>
      <c r="D309" s="24" t="s">
        <v>30</v>
      </c>
      <c r="E309" s="24">
        <v>0</v>
      </c>
      <c r="F309" s="94"/>
      <c r="G309" s="91"/>
      <c r="H309" s="91"/>
      <c r="I309" s="91"/>
      <c r="J309" s="91"/>
      <c r="K309" s="91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  <c r="IV309" s="33"/>
    </row>
    <row r="310" spans="1:256" s="2" customFormat="1" ht="32.25" customHeight="1">
      <c r="A310" s="90"/>
      <c r="B310" s="91"/>
      <c r="C310" s="91"/>
      <c r="D310" s="24" t="s">
        <v>60</v>
      </c>
      <c r="E310" s="24">
        <v>0</v>
      </c>
      <c r="F310" s="94"/>
      <c r="G310" s="91"/>
      <c r="H310" s="91"/>
      <c r="I310" s="91"/>
      <c r="J310" s="91"/>
      <c r="K310" s="91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  <c r="IV310" s="33"/>
    </row>
    <row r="311" spans="1:256" ht="32.25" customHeight="1">
      <c r="A311" s="90"/>
      <c r="B311" s="90"/>
      <c r="C311" s="90"/>
      <c r="D311" s="30" t="s">
        <v>300</v>
      </c>
      <c r="E311" s="24">
        <v>0</v>
      </c>
      <c r="F311" s="94"/>
      <c r="G311" s="91"/>
      <c r="H311" s="91"/>
      <c r="I311" s="91"/>
      <c r="J311" s="91"/>
      <c r="K311" s="91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  <c r="IU311" s="33"/>
      <c r="IV311" s="33"/>
    </row>
    <row r="312" spans="1:256" s="2" customFormat="1" ht="60.75" customHeight="1">
      <c r="A312" s="81" t="s">
        <v>298</v>
      </c>
      <c r="B312" s="82" t="s">
        <v>297</v>
      </c>
      <c r="C312" s="82"/>
      <c r="D312" s="82"/>
      <c r="E312" s="82"/>
      <c r="F312" s="82"/>
      <c r="G312" s="82" t="s">
        <v>299</v>
      </c>
      <c r="H312" s="82"/>
      <c r="I312" s="82" t="s">
        <v>322</v>
      </c>
      <c r="J312" s="82" t="s">
        <v>321</v>
      </c>
      <c r="K312" s="8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  <c r="IK312" s="33"/>
      <c r="IL312" s="33"/>
      <c r="IM312" s="33"/>
      <c r="IN312" s="33"/>
      <c r="IO312" s="33"/>
      <c r="IP312" s="33"/>
      <c r="IQ312" s="33"/>
      <c r="IR312" s="33"/>
      <c r="IS312" s="33"/>
      <c r="IT312" s="33"/>
      <c r="IU312" s="33"/>
      <c r="IV312" s="33"/>
    </row>
    <row r="313" spans="1:256" s="65" customFormat="1" ht="32.25" customHeight="1">
      <c r="A313" s="122" t="s">
        <v>231</v>
      </c>
      <c r="B313" s="117" t="s">
        <v>232</v>
      </c>
      <c r="C313" s="117" t="s">
        <v>21</v>
      </c>
      <c r="D313" s="117" t="s">
        <v>233</v>
      </c>
      <c r="E313" s="117">
        <f>SUM(E334:E401)</f>
        <v>4</v>
      </c>
      <c r="F313" s="117"/>
      <c r="G313" s="117" t="s">
        <v>234</v>
      </c>
      <c r="H313" s="117"/>
      <c r="I313" s="14" t="s">
        <v>24</v>
      </c>
      <c r="J313" s="6"/>
      <c r="K313" s="16">
        <v>11944.6</v>
      </c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  <c r="IK313" s="33"/>
      <c r="IL313" s="33"/>
      <c r="IM313" s="33"/>
      <c r="IN313" s="33"/>
      <c r="IO313" s="33"/>
      <c r="IP313" s="33"/>
      <c r="IQ313" s="33"/>
      <c r="IR313" s="33"/>
      <c r="IS313" s="33"/>
      <c r="IT313" s="33"/>
      <c r="IU313" s="33"/>
      <c r="IV313" s="33"/>
    </row>
    <row r="314" spans="1:256" s="65" customFormat="1" ht="29.25" customHeight="1">
      <c r="A314" s="123"/>
      <c r="B314" s="118"/>
      <c r="C314" s="118"/>
      <c r="D314" s="119"/>
      <c r="E314" s="119"/>
      <c r="F314" s="118"/>
      <c r="G314" s="118"/>
      <c r="H314" s="118"/>
      <c r="I314" s="6" t="s">
        <v>235</v>
      </c>
      <c r="J314" s="6">
        <v>266802</v>
      </c>
      <c r="K314" s="16">
        <v>5972.3</v>
      </c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  <c r="IV314" s="33"/>
    </row>
    <row r="315" spans="1:256" s="65" customFormat="1" ht="27" customHeight="1">
      <c r="A315" s="123"/>
      <c r="B315" s="118"/>
      <c r="C315" s="118"/>
      <c r="D315" s="7" t="s">
        <v>236</v>
      </c>
      <c r="E315" s="66"/>
      <c r="F315" s="118"/>
      <c r="G315" s="118"/>
      <c r="H315" s="118"/>
      <c r="I315" s="7" t="s">
        <v>28</v>
      </c>
      <c r="J315" s="6">
        <f>SUM(J335+J353+J371+J389)</f>
        <v>33434</v>
      </c>
      <c r="K315" s="16">
        <f>SUM(K335+K353+K371+K389)</f>
        <v>694.3000000000001</v>
      </c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  <c r="IV315" s="33"/>
    </row>
    <row r="316" spans="1:256" s="65" customFormat="1" ht="26.25" customHeight="1">
      <c r="A316" s="123"/>
      <c r="B316" s="118"/>
      <c r="C316" s="118"/>
      <c r="D316" s="117" t="s">
        <v>295</v>
      </c>
      <c r="E316" s="117">
        <f>SUM(E334:E365)</f>
        <v>2</v>
      </c>
      <c r="F316" s="118"/>
      <c r="G316" s="118"/>
      <c r="H316" s="118"/>
      <c r="I316" s="7" t="s">
        <v>29</v>
      </c>
      <c r="J316" s="6">
        <f>SUM(J336+J354+J372+J390)</f>
        <v>70324</v>
      </c>
      <c r="K316" s="16">
        <f>SUM(K336+K354+K372+K390)</f>
        <v>1275.87</v>
      </c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</row>
    <row r="317" spans="1:256" s="65" customFormat="1" ht="26.25" customHeight="1">
      <c r="A317" s="123"/>
      <c r="B317" s="118"/>
      <c r="C317" s="118"/>
      <c r="D317" s="118"/>
      <c r="E317" s="118"/>
      <c r="F317" s="118"/>
      <c r="G317" s="118"/>
      <c r="H317" s="118"/>
      <c r="I317" s="7" t="s">
        <v>30</v>
      </c>
      <c r="J317" s="6">
        <f>SUM(J337+J355+J373+J391)</f>
        <v>70239</v>
      </c>
      <c r="K317" s="16">
        <f>SUM(K337+K355+K373+K391)</f>
        <v>1408.7</v>
      </c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</row>
    <row r="318" spans="1:256" s="65" customFormat="1" ht="26.25" customHeight="1">
      <c r="A318" s="123"/>
      <c r="B318" s="118"/>
      <c r="C318" s="118"/>
      <c r="D318" s="118"/>
      <c r="E318" s="118"/>
      <c r="F318" s="118"/>
      <c r="G318" s="118"/>
      <c r="H318" s="118"/>
      <c r="I318" s="7" t="s">
        <v>31</v>
      </c>
      <c r="J318" s="6">
        <v>48698</v>
      </c>
      <c r="K318" s="16">
        <v>1023.724</v>
      </c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</row>
    <row r="319" spans="1:256" s="65" customFormat="1" ht="26.25" customHeight="1">
      <c r="A319" s="123"/>
      <c r="B319" s="118"/>
      <c r="C319" s="118"/>
      <c r="D319" s="118"/>
      <c r="E319" s="118"/>
      <c r="F319" s="118"/>
      <c r="G319" s="118"/>
      <c r="H319" s="118"/>
      <c r="I319" s="22" t="s">
        <v>290</v>
      </c>
      <c r="J319" s="67">
        <v>44107</v>
      </c>
      <c r="K319" s="67">
        <v>1569.73</v>
      </c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</row>
    <row r="320" spans="1:256" s="65" customFormat="1" ht="26.25" customHeight="1">
      <c r="A320" s="123"/>
      <c r="B320" s="118"/>
      <c r="C320" s="118"/>
      <c r="D320" s="118"/>
      <c r="E320" s="118"/>
      <c r="F320" s="118"/>
      <c r="G320" s="118"/>
      <c r="H320" s="118"/>
      <c r="I320" s="6" t="s">
        <v>237</v>
      </c>
      <c r="J320" s="6">
        <v>663193</v>
      </c>
      <c r="K320" s="6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</row>
    <row r="321" spans="1:256" s="65" customFormat="1" ht="23.25" customHeight="1">
      <c r="A321" s="123"/>
      <c r="B321" s="118"/>
      <c r="C321" s="118"/>
      <c r="D321" s="119"/>
      <c r="E321" s="119"/>
      <c r="F321" s="118"/>
      <c r="G321" s="118"/>
      <c r="H321" s="118"/>
      <c r="I321" s="7" t="s">
        <v>28</v>
      </c>
      <c r="J321" s="6">
        <f>SUM(J341+J359+J377+J395)</f>
        <v>58382</v>
      </c>
      <c r="K321" s="6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  <c r="IV321" s="33"/>
    </row>
    <row r="322" spans="1:256" s="65" customFormat="1" ht="28.5" customHeight="1">
      <c r="A322" s="123"/>
      <c r="B322" s="118"/>
      <c r="C322" s="118"/>
      <c r="D322" s="117" t="s">
        <v>28</v>
      </c>
      <c r="E322" s="117">
        <f>SUM(E336:E371)</f>
        <v>2</v>
      </c>
      <c r="F322" s="118"/>
      <c r="G322" s="118"/>
      <c r="H322" s="118"/>
      <c r="I322" s="7" t="s">
        <v>29</v>
      </c>
      <c r="J322" s="6">
        <f>SUM(J342+J360+J378+J396)</f>
        <v>104094</v>
      </c>
      <c r="K322" s="6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  <c r="IT322" s="33"/>
      <c r="IU322" s="33"/>
      <c r="IV322" s="33"/>
    </row>
    <row r="323" spans="1:256" s="65" customFormat="1" ht="27" customHeight="1">
      <c r="A323" s="123"/>
      <c r="B323" s="118"/>
      <c r="C323" s="118"/>
      <c r="D323" s="118"/>
      <c r="E323" s="118"/>
      <c r="F323" s="118"/>
      <c r="G323" s="118"/>
      <c r="H323" s="118"/>
      <c r="I323" s="7" t="s">
        <v>30</v>
      </c>
      <c r="J323" s="6">
        <f>SUM(J343+J361+J379+J397)</f>
        <v>165916</v>
      </c>
      <c r="K323" s="6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  <c r="IU323" s="33"/>
      <c r="IV323" s="33"/>
    </row>
    <row r="324" spans="1:256" s="65" customFormat="1" ht="27" customHeight="1">
      <c r="A324" s="123"/>
      <c r="B324" s="118"/>
      <c r="C324" s="118"/>
      <c r="D324" s="118"/>
      <c r="E324" s="118"/>
      <c r="F324" s="118"/>
      <c r="G324" s="118"/>
      <c r="H324" s="118"/>
      <c r="I324" s="7" t="s">
        <v>31</v>
      </c>
      <c r="J324" s="6">
        <v>126491</v>
      </c>
      <c r="K324" s="6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  <c r="IT324" s="33"/>
      <c r="IU324" s="33"/>
      <c r="IV324" s="33"/>
    </row>
    <row r="325" spans="1:256" s="65" customFormat="1" ht="27" customHeight="1">
      <c r="A325" s="123"/>
      <c r="B325" s="118"/>
      <c r="C325" s="118"/>
      <c r="D325" s="118"/>
      <c r="E325" s="118"/>
      <c r="F325" s="118"/>
      <c r="G325" s="118"/>
      <c r="H325" s="118"/>
      <c r="I325" s="22" t="s">
        <v>291</v>
      </c>
      <c r="J325" s="67">
        <v>208310</v>
      </c>
      <c r="K325" s="6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  <c r="IV325" s="33"/>
    </row>
    <row r="326" spans="1:256" s="65" customFormat="1" ht="27" customHeight="1">
      <c r="A326" s="123"/>
      <c r="B326" s="118"/>
      <c r="C326" s="118"/>
      <c r="D326" s="119"/>
      <c r="E326" s="119"/>
      <c r="F326" s="118"/>
      <c r="G326" s="118"/>
      <c r="H326" s="118"/>
      <c r="I326" s="6" t="s">
        <v>238</v>
      </c>
      <c r="J326" s="6">
        <v>962</v>
      </c>
      <c r="K326" s="6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  <c r="IT326" s="33"/>
      <c r="IU326" s="33"/>
      <c r="IV326" s="33"/>
    </row>
    <row r="327" spans="1:256" s="65" customFormat="1" ht="27" customHeight="1">
      <c r="A327" s="123"/>
      <c r="B327" s="118"/>
      <c r="C327" s="118"/>
      <c r="D327" s="6" t="s">
        <v>29</v>
      </c>
      <c r="E327" s="6">
        <v>0</v>
      </c>
      <c r="F327" s="118"/>
      <c r="G327" s="118"/>
      <c r="H327" s="118"/>
      <c r="I327" s="7" t="s">
        <v>28</v>
      </c>
      <c r="J327" s="6">
        <f>SUM(J347+J365+J383+J401)</f>
        <v>194</v>
      </c>
      <c r="K327" s="6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  <c r="IT327" s="33"/>
      <c r="IU327" s="33"/>
      <c r="IV327" s="33"/>
    </row>
    <row r="328" spans="1:256" s="65" customFormat="1" ht="27" customHeight="1">
      <c r="A328" s="123"/>
      <c r="B328" s="118"/>
      <c r="C328" s="118"/>
      <c r="D328" s="117" t="s">
        <v>30</v>
      </c>
      <c r="E328" s="117">
        <v>0</v>
      </c>
      <c r="F328" s="118"/>
      <c r="G328" s="118"/>
      <c r="H328" s="118"/>
      <c r="I328" s="7" t="s">
        <v>29</v>
      </c>
      <c r="J328" s="6">
        <f>SUM(J348+J366+J384+J402)</f>
        <v>172</v>
      </c>
      <c r="K328" s="6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  <c r="IV328" s="33"/>
    </row>
    <row r="329" spans="1:256" s="65" customFormat="1" ht="20.25" customHeight="1">
      <c r="A329" s="123"/>
      <c r="B329" s="118"/>
      <c r="C329" s="118"/>
      <c r="D329" s="119"/>
      <c r="E329" s="119"/>
      <c r="F329" s="118"/>
      <c r="G329" s="118"/>
      <c r="H329" s="118"/>
      <c r="I329" s="7" t="s">
        <v>30</v>
      </c>
      <c r="J329" s="6">
        <v>282</v>
      </c>
      <c r="K329" s="6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  <c r="IU329" s="33"/>
      <c r="IV329" s="33"/>
    </row>
    <row r="330" spans="1:256" s="65" customFormat="1" ht="23.25" customHeight="1">
      <c r="A330" s="123"/>
      <c r="B330" s="118"/>
      <c r="C330" s="118"/>
      <c r="D330" s="115" t="s">
        <v>60</v>
      </c>
      <c r="E330" s="115">
        <v>0</v>
      </c>
      <c r="F330" s="118"/>
      <c r="G330" s="118"/>
      <c r="H330" s="118"/>
      <c r="I330" s="113" t="s">
        <v>34</v>
      </c>
      <c r="J330" s="115">
        <v>139</v>
      </c>
      <c r="K330" s="115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  <c r="IU330" s="33"/>
      <c r="IV330" s="33"/>
    </row>
    <row r="331" spans="1:256" s="65" customFormat="1" ht="23.25" customHeight="1">
      <c r="A331" s="123"/>
      <c r="B331" s="118"/>
      <c r="C331" s="118"/>
      <c r="D331" s="116"/>
      <c r="E331" s="116"/>
      <c r="F331" s="118"/>
      <c r="G331" s="118"/>
      <c r="H331" s="118"/>
      <c r="I331" s="114"/>
      <c r="J331" s="116"/>
      <c r="K331" s="116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  <c r="IU331" s="33"/>
      <c r="IV331" s="33"/>
    </row>
    <row r="332" spans="1:256" s="65" customFormat="1" ht="23.25" customHeight="1">
      <c r="A332" s="123"/>
      <c r="B332" s="118"/>
      <c r="C332" s="118"/>
      <c r="D332" s="120" t="s">
        <v>289</v>
      </c>
      <c r="E332" s="115">
        <v>0</v>
      </c>
      <c r="F332" s="118"/>
      <c r="G332" s="118"/>
      <c r="H332" s="118"/>
      <c r="I332" s="23" t="s">
        <v>294</v>
      </c>
      <c r="J332" s="23">
        <v>175</v>
      </c>
      <c r="K332" s="2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</row>
    <row r="333" spans="1:256" s="65" customFormat="1" ht="23.25" customHeight="1">
      <c r="A333" s="123"/>
      <c r="B333" s="118"/>
      <c r="C333" s="118"/>
      <c r="D333" s="121"/>
      <c r="E333" s="116"/>
      <c r="F333" s="118"/>
      <c r="G333" s="118"/>
      <c r="H333" s="118"/>
      <c r="I333" s="23"/>
      <c r="J333" s="23"/>
      <c r="K333" s="2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</row>
    <row r="334" spans="1:11" s="33" customFormat="1" ht="35.25" customHeight="1">
      <c r="A334" s="90" t="s">
        <v>239</v>
      </c>
      <c r="B334" s="91" t="s">
        <v>240</v>
      </c>
      <c r="C334" s="96" t="s">
        <v>241</v>
      </c>
      <c r="D334" s="91">
        <v>2009</v>
      </c>
      <c r="E334" s="91">
        <v>1</v>
      </c>
      <c r="F334" s="94"/>
      <c r="G334" s="91" t="s">
        <v>242</v>
      </c>
      <c r="H334" s="96"/>
      <c r="I334" s="26" t="s">
        <v>78</v>
      </c>
      <c r="J334" s="26">
        <v>72375</v>
      </c>
      <c r="K334" s="26">
        <v>1524.81</v>
      </c>
    </row>
    <row r="335" spans="1:11" s="33" customFormat="1" ht="23.25" customHeight="1">
      <c r="A335" s="90"/>
      <c r="B335" s="91"/>
      <c r="C335" s="96"/>
      <c r="D335" s="91"/>
      <c r="E335" s="91"/>
      <c r="F335" s="94"/>
      <c r="G335" s="91"/>
      <c r="H335" s="96"/>
      <c r="I335" s="24" t="s">
        <v>28</v>
      </c>
      <c r="J335" s="24">
        <v>14414</v>
      </c>
      <c r="K335" s="24">
        <f>302.1</f>
        <v>302.1</v>
      </c>
    </row>
    <row r="336" spans="1:11" s="33" customFormat="1" ht="42" customHeight="1">
      <c r="A336" s="90"/>
      <c r="B336" s="91"/>
      <c r="C336" s="96"/>
      <c r="D336" s="91"/>
      <c r="E336" s="91"/>
      <c r="F336" s="94"/>
      <c r="G336" s="91"/>
      <c r="H336" s="96"/>
      <c r="I336" s="24" t="s">
        <v>29</v>
      </c>
      <c r="J336" s="48">
        <v>17204</v>
      </c>
      <c r="K336" s="24">
        <f>220+0.17+74.8</f>
        <v>294.96999999999997</v>
      </c>
    </row>
    <row r="337" spans="1:11" s="33" customFormat="1" ht="31.5" customHeight="1">
      <c r="A337" s="90"/>
      <c r="B337" s="91"/>
      <c r="C337" s="96"/>
      <c r="D337" s="91"/>
      <c r="E337" s="91"/>
      <c r="F337" s="94"/>
      <c r="G337" s="91"/>
      <c r="H337" s="96"/>
      <c r="I337" s="24" t="s">
        <v>30</v>
      </c>
      <c r="J337" s="48">
        <v>10396</v>
      </c>
      <c r="K337" s="24">
        <v>316.5</v>
      </c>
    </row>
    <row r="338" spans="1:11" s="33" customFormat="1" ht="30" customHeight="1">
      <c r="A338" s="90"/>
      <c r="B338" s="91"/>
      <c r="C338" s="96"/>
      <c r="D338" s="91"/>
      <c r="E338" s="91"/>
      <c r="F338" s="94"/>
      <c r="G338" s="91"/>
      <c r="H338" s="96"/>
      <c r="I338" s="37" t="s">
        <v>77</v>
      </c>
      <c r="J338" s="36">
        <v>9214</v>
      </c>
      <c r="K338" s="36">
        <v>369.8</v>
      </c>
    </row>
    <row r="339" spans="1:11" s="33" customFormat="1" ht="30" customHeight="1">
      <c r="A339" s="90"/>
      <c r="B339" s="91"/>
      <c r="C339" s="96"/>
      <c r="D339" s="91"/>
      <c r="E339" s="91"/>
      <c r="F339" s="94"/>
      <c r="G339" s="91"/>
      <c r="H339" s="96"/>
      <c r="I339" s="68" t="s">
        <v>294</v>
      </c>
      <c r="J339" s="36">
        <v>8504</v>
      </c>
      <c r="K339" s="36">
        <v>320.92</v>
      </c>
    </row>
    <row r="340" spans="1:11" s="33" customFormat="1" ht="30" customHeight="1">
      <c r="A340" s="90"/>
      <c r="B340" s="91"/>
      <c r="C340" s="96"/>
      <c r="D340" s="91"/>
      <c r="E340" s="91"/>
      <c r="F340" s="94"/>
      <c r="G340" s="91"/>
      <c r="H340" s="96"/>
      <c r="I340" s="32" t="s">
        <v>243</v>
      </c>
      <c r="J340" s="26">
        <v>176377</v>
      </c>
      <c r="K340" s="24"/>
    </row>
    <row r="341" spans="1:11" s="33" customFormat="1" ht="30" customHeight="1">
      <c r="A341" s="90"/>
      <c r="B341" s="91"/>
      <c r="C341" s="96"/>
      <c r="D341" s="91"/>
      <c r="E341" s="91"/>
      <c r="F341" s="94"/>
      <c r="G341" s="91"/>
      <c r="H341" s="96"/>
      <c r="I341" s="34" t="s">
        <v>244</v>
      </c>
      <c r="J341" s="24">
        <f>30304</f>
        <v>30304</v>
      </c>
      <c r="K341" s="24"/>
    </row>
    <row r="342" spans="1:11" s="33" customFormat="1" ht="27.75" customHeight="1">
      <c r="A342" s="90"/>
      <c r="B342" s="91"/>
      <c r="C342" s="96"/>
      <c r="D342" s="91"/>
      <c r="E342" s="91"/>
      <c r="F342" s="94"/>
      <c r="G342" s="91"/>
      <c r="H342" s="96"/>
      <c r="I342" s="34" t="s">
        <v>55</v>
      </c>
      <c r="J342" s="24">
        <f>27864+5693</f>
        <v>33557</v>
      </c>
      <c r="K342" s="24"/>
    </row>
    <row r="343" spans="1:11" s="33" customFormat="1" ht="24.75" customHeight="1">
      <c r="A343" s="90"/>
      <c r="B343" s="91"/>
      <c r="C343" s="96"/>
      <c r="D343" s="91"/>
      <c r="E343" s="91"/>
      <c r="F343" s="94"/>
      <c r="G343" s="91"/>
      <c r="H343" s="96"/>
      <c r="I343" s="34" t="s">
        <v>56</v>
      </c>
      <c r="J343" s="24">
        <v>39677</v>
      </c>
      <c r="K343" s="24"/>
    </row>
    <row r="344" spans="1:11" s="33" customFormat="1" ht="24.75" customHeight="1">
      <c r="A344" s="90"/>
      <c r="B344" s="91"/>
      <c r="C344" s="96"/>
      <c r="D344" s="91"/>
      <c r="E344" s="91"/>
      <c r="F344" s="94"/>
      <c r="G344" s="91"/>
      <c r="H344" s="96"/>
      <c r="I344" s="37" t="s">
        <v>325</v>
      </c>
      <c r="J344" s="36">
        <v>42460</v>
      </c>
      <c r="K344" s="36"/>
    </row>
    <row r="345" spans="1:11" s="33" customFormat="1" ht="23.25" customHeight="1">
      <c r="A345" s="90"/>
      <c r="B345" s="91"/>
      <c r="C345" s="96"/>
      <c r="D345" s="91"/>
      <c r="E345" s="91"/>
      <c r="F345" s="94"/>
      <c r="G345" s="91"/>
      <c r="H345" s="96"/>
      <c r="I345" s="68" t="s">
        <v>324</v>
      </c>
      <c r="J345" s="69">
        <v>30322</v>
      </c>
      <c r="K345" s="36"/>
    </row>
    <row r="346" spans="1:11" s="33" customFormat="1" ht="23.25" customHeight="1">
      <c r="A346" s="90"/>
      <c r="B346" s="91"/>
      <c r="C346" s="96"/>
      <c r="D346" s="91"/>
      <c r="E346" s="91"/>
      <c r="F346" s="94"/>
      <c r="G346" s="91"/>
      <c r="H346" s="96"/>
      <c r="I346" s="32" t="s">
        <v>53</v>
      </c>
      <c r="J346" s="24">
        <v>342</v>
      </c>
      <c r="K346" s="24"/>
    </row>
    <row r="347" spans="1:11" s="33" customFormat="1" ht="24" customHeight="1">
      <c r="A347" s="90"/>
      <c r="B347" s="91"/>
      <c r="C347" s="96"/>
      <c r="D347" s="91"/>
      <c r="E347" s="91"/>
      <c r="F347" s="94"/>
      <c r="G347" s="91"/>
      <c r="H347" s="96"/>
      <c r="I347" s="34" t="s">
        <v>54</v>
      </c>
      <c r="J347" s="24">
        <v>98</v>
      </c>
      <c r="K347" s="24"/>
    </row>
    <row r="348" spans="1:11" s="33" customFormat="1" ht="26.25" customHeight="1">
      <c r="A348" s="90"/>
      <c r="B348" s="91"/>
      <c r="C348" s="96"/>
      <c r="D348" s="91"/>
      <c r="E348" s="91"/>
      <c r="F348" s="94"/>
      <c r="G348" s="91"/>
      <c r="H348" s="96"/>
      <c r="I348" s="34" t="s">
        <v>55</v>
      </c>
      <c r="J348" s="24">
        <f>60+4+14</f>
        <v>78</v>
      </c>
      <c r="K348" s="24"/>
    </row>
    <row r="349" spans="1:11" s="33" customFormat="1" ht="26.25" customHeight="1">
      <c r="A349" s="90"/>
      <c r="B349" s="91"/>
      <c r="C349" s="96"/>
      <c r="D349" s="91"/>
      <c r="E349" s="91"/>
      <c r="F349" s="94"/>
      <c r="G349" s="91"/>
      <c r="H349" s="96"/>
      <c r="I349" s="34" t="s">
        <v>56</v>
      </c>
      <c r="J349" s="24">
        <v>82</v>
      </c>
      <c r="K349" s="24"/>
    </row>
    <row r="350" spans="1:11" s="33" customFormat="1" ht="26.25" customHeight="1">
      <c r="A350" s="90"/>
      <c r="B350" s="91"/>
      <c r="C350" s="96"/>
      <c r="D350" s="91"/>
      <c r="E350" s="91"/>
      <c r="F350" s="94"/>
      <c r="G350" s="91"/>
      <c r="H350" s="96"/>
      <c r="I350" s="34" t="s">
        <v>245</v>
      </c>
      <c r="J350" s="24">
        <v>10</v>
      </c>
      <c r="K350" s="24"/>
    </row>
    <row r="351" spans="1:11" s="33" customFormat="1" ht="26.25" customHeight="1">
      <c r="A351" s="90"/>
      <c r="B351" s="91"/>
      <c r="C351" s="96"/>
      <c r="D351" s="91"/>
      <c r="E351" s="91"/>
      <c r="F351" s="94"/>
      <c r="G351" s="91"/>
      <c r="H351" s="96"/>
      <c r="I351" s="34" t="s">
        <v>294</v>
      </c>
      <c r="J351" s="24">
        <v>74</v>
      </c>
      <c r="K351" s="24"/>
    </row>
    <row r="352" spans="1:11" s="33" customFormat="1" ht="37.5" customHeight="1">
      <c r="A352" s="90" t="s">
        <v>247</v>
      </c>
      <c r="B352" s="91" t="s">
        <v>248</v>
      </c>
      <c r="C352" s="96" t="s">
        <v>241</v>
      </c>
      <c r="D352" s="91">
        <v>2009</v>
      </c>
      <c r="E352" s="91">
        <v>1</v>
      </c>
      <c r="F352" s="94"/>
      <c r="G352" s="91" t="s">
        <v>242</v>
      </c>
      <c r="H352" s="96"/>
      <c r="I352" s="26" t="s">
        <v>78</v>
      </c>
      <c r="J352" s="26">
        <v>137824</v>
      </c>
      <c r="K352" s="26">
        <v>1103.11</v>
      </c>
    </row>
    <row r="353" spans="1:11" s="33" customFormat="1" ht="26.25" customHeight="1">
      <c r="A353" s="90"/>
      <c r="B353" s="91"/>
      <c r="C353" s="96"/>
      <c r="D353" s="91"/>
      <c r="E353" s="91"/>
      <c r="F353" s="94"/>
      <c r="G353" s="91"/>
      <c r="H353" s="96"/>
      <c r="I353" s="24" t="s">
        <v>28</v>
      </c>
      <c r="J353" s="24">
        <v>11041</v>
      </c>
      <c r="K353" s="24">
        <v>300.5</v>
      </c>
    </row>
    <row r="354" spans="1:11" s="33" customFormat="1" ht="42" customHeight="1">
      <c r="A354" s="90"/>
      <c r="B354" s="91"/>
      <c r="C354" s="96"/>
      <c r="D354" s="91"/>
      <c r="E354" s="91"/>
      <c r="F354" s="94"/>
      <c r="G354" s="91"/>
      <c r="H354" s="96"/>
      <c r="I354" s="24" t="s">
        <v>29</v>
      </c>
      <c r="J354" s="24">
        <f>10497+2203+7618</f>
        <v>20318</v>
      </c>
      <c r="K354" s="24">
        <f>126.2+24.6+83.6</f>
        <v>234.4</v>
      </c>
    </row>
    <row r="355" spans="1:11" s="33" customFormat="1" ht="39" customHeight="1">
      <c r="A355" s="90"/>
      <c r="B355" s="91"/>
      <c r="C355" s="96"/>
      <c r="D355" s="91"/>
      <c r="E355" s="91"/>
      <c r="F355" s="94"/>
      <c r="G355" s="91"/>
      <c r="H355" s="96"/>
      <c r="I355" s="24" t="s">
        <v>30</v>
      </c>
      <c r="J355" s="24">
        <v>18694</v>
      </c>
      <c r="K355" s="24">
        <v>213.2</v>
      </c>
    </row>
    <row r="356" spans="1:11" s="33" customFormat="1" ht="27.75" customHeight="1">
      <c r="A356" s="90"/>
      <c r="B356" s="91"/>
      <c r="C356" s="96"/>
      <c r="D356" s="91"/>
      <c r="E356" s="91"/>
      <c r="F356" s="94"/>
      <c r="G356" s="91"/>
      <c r="H356" s="96"/>
      <c r="I356" s="37" t="s">
        <v>77</v>
      </c>
      <c r="J356" s="36">
        <v>75900</v>
      </c>
      <c r="K356" s="36">
        <v>186.72</v>
      </c>
    </row>
    <row r="357" spans="1:11" s="33" customFormat="1" ht="27.75" customHeight="1">
      <c r="A357" s="90"/>
      <c r="B357" s="91"/>
      <c r="C357" s="96"/>
      <c r="D357" s="91"/>
      <c r="E357" s="91"/>
      <c r="F357" s="94"/>
      <c r="G357" s="91"/>
      <c r="H357" s="96"/>
      <c r="I357" s="37" t="s">
        <v>294</v>
      </c>
      <c r="J357" s="36">
        <v>11871</v>
      </c>
      <c r="K357" s="36">
        <v>168.29</v>
      </c>
    </row>
    <row r="358" spans="1:11" s="33" customFormat="1" ht="25.5" customHeight="1">
      <c r="A358" s="90"/>
      <c r="B358" s="91"/>
      <c r="C358" s="96"/>
      <c r="D358" s="91"/>
      <c r="E358" s="91"/>
      <c r="F358" s="94"/>
      <c r="G358" s="91"/>
      <c r="H358" s="96"/>
      <c r="I358" s="32" t="s">
        <v>243</v>
      </c>
      <c r="J358" s="26">
        <v>99603</v>
      </c>
      <c r="K358" s="24"/>
    </row>
    <row r="359" spans="1:11" s="33" customFormat="1" ht="25.5" customHeight="1">
      <c r="A359" s="90"/>
      <c r="B359" s="91"/>
      <c r="C359" s="96"/>
      <c r="D359" s="91"/>
      <c r="E359" s="91"/>
      <c r="F359" s="94"/>
      <c r="G359" s="91"/>
      <c r="H359" s="96"/>
      <c r="I359" s="34" t="s">
        <v>54</v>
      </c>
      <c r="J359" s="24">
        <v>21991</v>
      </c>
      <c r="K359" s="24"/>
    </row>
    <row r="360" spans="1:11" s="33" customFormat="1" ht="27.75" customHeight="1">
      <c r="A360" s="90"/>
      <c r="B360" s="91"/>
      <c r="C360" s="96"/>
      <c r="D360" s="91"/>
      <c r="E360" s="91"/>
      <c r="F360" s="94"/>
      <c r="G360" s="91"/>
      <c r="H360" s="96"/>
      <c r="I360" s="34" t="s">
        <v>55</v>
      </c>
      <c r="J360" s="24">
        <f>442+2406</f>
        <v>2848</v>
      </c>
      <c r="K360" s="24"/>
    </row>
    <row r="361" spans="1:11" s="33" customFormat="1" ht="27" customHeight="1">
      <c r="A361" s="90"/>
      <c r="B361" s="91"/>
      <c r="C361" s="96"/>
      <c r="D361" s="91"/>
      <c r="E361" s="91"/>
      <c r="F361" s="94"/>
      <c r="G361" s="91"/>
      <c r="H361" s="96"/>
      <c r="I361" s="34" t="s">
        <v>56</v>
      </c>
      <c r="J361" s="24">
        <v>5926</v>
      </c>
      <c r="K361" s="24"/>
    </row>
    <row r="362" spans="1:11" s="33" customFormat="1" ht="27" customHeight="1">
      <c r="A362" s="90"/>
      <c r="B362" s="91"/>
      <c r="C362" s="96"/>
      <c r="D362" s="91"/>
      <c r="E362" s="91"/>
      <c r="F362" s="94"/>
      <c r="G362" s="91"/>
      <c r="H362" s="96"/>
      <c r="I362" s="34" t="s">
        <v>246</v>
      </c>
      <c r="J362" s="24">
        <v>45458</v>
      </c>
      <c r="K362" s="24"/>
    </row>
    <row r="363" spans="1:11" s="33" customFormat="1" ht="27" customHeight="1">
      <c r="A363" s="90"/>
      <c r="B363" s="91"/>
      <c r="C363" s="96"/>
      <c r="D363" s="91"/>
      <c r="E363" s="91"/>
      <c r="F363" s="94"/>
      <c r="G363" s="91"/>
      <c r="H363" s="96"/>
      <c r="I363" s="70" t="s">
        <v>324</v>
      </c>
      <c r="J363" s="24">
        <v>23380</v>
      </c>
      <c r="K363" s="24"/>
    </row>
    <row r="364" spans="1:11" s="33" customFormat="1" ht="24.75" customHeight="1">
      <c r="A364" s="90"/>
      <c r="B364" s="91"/>
      <c r="C364" s="96"/>
      <c r="D364" s="91"/>
      <c r="E364" s="91"/>
      <c r="F364" s="94"/>
      <c r="G364" s="91"/>
      <c r="H364" s="96"/>
      <c r="I364" s="32" t="s">
        <v>53</v>
      </c>
      <c r="J364" s="26">
        <v>196</v>
      </c>
      <c r="K364" s="24"/>
    </row>
    <row r="365" spans="1:11" s="33" customFormat="1" ht="27" customHeight="1">
      <c r="A365" s="90"/>
      <c r="B365" s="91"/>
      <c r="C365" s="96"/>
      <c r="D365" s="91"/>
      <c r="E365" s="91"/>
      <c r="F365" s="94"/>
      <c r="G365" s="91"/>
      <c r="H365" s="96"/>
      <c r="I365" s="34" t="s">
        <v>54</v>
      </c>
      <c r="J365" s="24">
        <v>60</v>
      </c>
      <c r="K365" s="24"/>
    </row>
    <row r="366" spans="1:11" s="33" customFormat="1" ht="19.5" customHeight="1">
      <c r="A366" s="90"/>
      <c r="B366" s="91"/>
      <c r="C366" s="96"/>
      <c r="D366" s="91"/>
      <c r="E366" s="91"/>
      <c r="F366" s="94"/>
      <c r="G366" s="91"/>
      <c r="H366" s="96"/>
      <c r="I366" s="34" t="s">
        <v>55</v>
      </c>
      <c r="J366" s="24">
        <f>17+3+23</f>
        <v>43</v>
      </c>
      <c r="K366" s="24"/>
    </row>
    <row r="367" spans="1:11" s="33" customFormat="1" ht="19.5" customHeight="1">
      <c r="A367" s="90"/>
      <c r="B367" s="91"/>
      <c r="C367" s="96"/>
      <c r="D367" s="91"/>
      <c r="E367" s="91"/>
      <c r="F367" s="94"/>
      <c r="G367" s="91"/>
      <c r="H367" s="96"/>
      <c r="I367" s="34" t="s">
        <v>56</v>
      </c>
      <c r="J367" s="24">
        <v>39</v>
      </c>
      <c r="K367" s="24"/>
    </row>
    <row r="368" spans="1:11" s="33" customFormat="1" ht="19.5" customHeight="1">
      <c r="A368" s="90"/>
      <c r="B368" s="91"/>
      <c r="C368" s="96"/>
      <c r="D368" s="91"/>
      <c r="E368" s="91"/>
      <c r="F368" s="94"/>
      <c r="G368" s="91"/>
      <c r="H368" s="96"/>
      <c r="I368" s="34" t="s">
        <v>325</v>
      </c>
      <c r="J368" s="24">
        <v>34</v>
      </c>
      <c r="K368" s="24"/>
    </row>
    <row r="369" spans="1:11" s="33" customFormat="1" ht="19.5" customHeight="1">
      <c r="A369" s="90"/>
      <c r="B369" s="91"/>
      <c r="C369" s="96"/>
      <c r="D369" s="91"/>
      <c r="E369" s="91"/>
      <c r="F369" s="94"/>
      <c r="G369" s="91"/>
      <c r="H369" s="96"/>
      <c r="I369" s="34" t="s">
        <v>324</v>
      </c>
      <c r="J369" s="24">
        <v>20</v>
      </c>
      <c r="K369" s="24"/>
    </row>
    <row r="370" spans="1:11" s="33" customFormat="1" ht="34.5" customHeight="1">
      <c r="A370" s="90" t="s">
        <v>304</v>
      </c>
      <c r="B370" s="91" t="s">
        <v>249</v>
      </c>
      <c r="C370" s="96" t="s">
        <v>241</v>
      </c>
      <c r="D370" s="91">
        <v>2010</v>
      </c>
      <c r="E370" s="91">
        <v>1</v>
      </c>
      <c r="F370" s="112"/>
      <c r="G370" s="91" t="s">
        <v>38</v>
      </c>
      <c r="H370" s="96"/>
      <c r="I370" s="26" t="s">
        <v>78</v>
      </c>
      <c r="J370" s="26">
        <v>96559</v>
      </c>
      <c r="K370" s="26">
        <v>1578.934</v>
      </c>
    </row>
    <row r="371" spans="1:11" s="33" customFormat="1" ht="23.25" customHeight="1">
      <c r="A371" s="90"/>
      <c r="B371" s="91"/>
      <c r="C371" s="96"/>
      <c r="D371" s="91"/>
      <c r="E371" s="91"/>
      <c r="F371" s="112"/>
      <c r="G371" s="91"/>
      <c r="H371" s="96"/>
      <c r="I371" s="24" t="s">
        <v>28</v>
      </c>
      <c r="J371" s="24">
        <v>7970</v>
      </c>
      <c r="K371" s="24">
        <v>74.6</v>
      </c>
    </row>
    <row r="372" spans="1:11" s="33" customFormat="1" ht="36.75" customHeight="1">
      <c r="A372" s="90"/>
      <c r="B372" s="91"/>
      <c r="C372" s="96"/>
      <c r="D372" s="91"/>
      <c r="E372" s="91"/>
      <c r="F372" s="112"/>
      <c r="G372" s="91"/>
      <c r="H372" s="96"/>
      <c r="I372" s="24" t="s">
        <v>29</v>
      </c>
      <c r="J372" s="24">
        <f>13178+4945+7808</f>
        <v>25931</v>
      </c>
      <c r="K372" s="24">
        <f>245+78.9+88.1</f>
        <v>412</v>
      </c>
    </row>
    <row r="373" spans="1:11" s="33" customFormat="1" ht="36" customHeight="1">
      <c r="A373" s="90"/>
      <c r="B373" s="91"/>
      <c r="C373" s="96"/>
      <c r="D373" s="91"/>
      <c r="E373" s="91"/>
      <c r="F373" s="112"/>
      <c r="G373" s="91"/>
      <c r="H373" s="96"/>
      <c r="I373" s="24" t="s">
        <v>30</v>
      </c>
      <c r="J373" s="24">
        <v>25863</v>
      </c>
      <c r="K373" s="24">
        <v>328</v>
      </c>
    </row>
    <row r="374" spans="1:11" s="33" customFormat="1" ht="22.5" customHeight="1">
      <c r="A374" s="90"/>
      <c r="B374" s="91"/>
      <c r="C374" s="96"/>
      <c r="D374" s="91"/>
      <c r="E374" s="91"/>
      <c r="F374" s="112"/>
      <c r="G374" s="91"/>
      <c r="H374" s="96"/>
      <c r="I374" s="24" t="s">
        <v>34</v>
      </c>
      <c r="J374" s="24">
        <v>25863</v>
      </c>
      <c r="K374" s="24">
        <v>380.764</v>
      </c>
    </row>
    <row r="375" spans="1:11" s="33" customFormat="1" ht="22.5" customHeight="1">
      <c r="A375" s="90"/>
      <c r="B375" s="91"/>
      <c r="C375" s="96"/>
      <c r="D375" s="91"/>
      <c r="E375" s="91"/>
      <c r="F375" s="112"/>
      <c r="G375" s="91"/>
      <c r="H375" s="96"/>
      <c r="I375" s="37" t="s">
        <v>310</v>
      </c>
      <c r="J375" s="36">
        <v>10932</v>
      </c>
      <c r="K375" s="36">
        <v>383.57</v>
      </c>
    </row>
    <row r="376" spans="1:11" s="33" customFormat="1" ht="22.5" customHeight="1">
      <c r="A376" s="90"/>
      <c r="B376" s="91"/>
      <c r="C376" s="96"/>
      <c r="D376" s="91"/>
      <c r="E376" s="91"/>
      <c r="F376" s="112"/>
      <c r="G376" s="91"/>
      <c r="H376" s="96"/>
      <c r="I376" s="32" t="s">
        <v>243</v>
      </c>
      <c r="J376" s="26">
        <v>152379</v>
      </c>
      <c r="K376" s="24"/>
    </row>
    <row r="377" spans="1:11" s="33" customFormat="1" ht="28.5" customHeight="1">
      <c r="A377" s="90"/>
      <c r="B377" s="91"/>
      <c r="C377" s="96"/>
      <c r="D377" s="91"/>
      <c r="E377" s="91"/>
      <c r="F377" s="112"/>
      <c r="G377" s="91"/>
      <c r="H377" s="96"/>
      <c r="I377" s="34" t="s">
        <v>28</v>
      </c>
      <c r="J377" s="24">
        <v>1859</v>
      </c>
      <c r="K377" s="24"/>
    </row>
    <row r="378" spans="1:11" s="33" customFormat="1" ht="38.25" customHeight="1">
      <c r="A378" s="90"/>
      <c r="B378" s="91"/>
      <c r="C378" s="96"/>
      <c r="D378" s="91"/>
      <c r="E378" s="91"/>
      <c r="F378" s="112"/>
      <c r="G378" s="91"/>
      <c r="H378" s="96"/>
      <c r="I378" s="34" t="s">
        <v>29</v>
      </c>
      <c r="J378" s="24">
        <f>22040+1929+908</f>
        <v>24877</v>
      </c>
      <c r="K378" s="24"/>
    </row>
    <row r="379" spans="1:11" s="33" customFormat="1" ht="33.75" customHeight="1">
      <c r="A379" s="90"/>
      <c r="B379" s="91"/>
      <c r="C379" s="96"/>
      <c r="D379" s="91"/>
      <c r="E379" s="91"/>
      <c r="F379" s="112"/>
      <c r="G379" s="91"/>
      <c r="H379" s="96"/>
      <c r="I379" s="34" t="s">
        <v>30</v>
      </c>
      <c r="J379" s="24">
        <v>27675</v>
      </c>
      <c r="K379" s="24"/>
    </row>
    <row r="380" spans="1:11" s="33" customFormat="1" ht="33.75" customHeight="1">
      <c r="A380" s="90"/>
      <c r="B380" s="91"/>
      <c r="C380" s="96"/>
      <c r="D380" s="91"/>
      <c r="E380" s="91"/>
      <c r="F380" s="112"/>
      <c r="G380" s="91"/>
      <c r="H380" s="96"/>
      <c r="I380" s="34" t="s">
        <v>31</v>
      </c>
      <c r="J380" s="24">
        <v>31023</v>
      </c>
      <c r="K380" s="24"/>
    </row>
    <row r="381" spans="1:11" s="33" customFormat="1" ht="33.75" customHeight="1">
      <c r="A381" s="90"/>
      <c r="B381" s="91"/>
      <c r="C381" s="96"/>
      <c r="D381" s="91"/>
      <c r="E381" s="91"/>
      <c r="F381" s="112"/>
      <c r="G381" s="91"/>
      <c r="H381" s="96"/>
      <c r="I381" s="37" t="s">
        <v>327</v>
      </c>
      <c r="J381" s="36">
        <v>66945</v>
      </c>
      <c r="K381" s="24"/>
    </row>
    <row r="382" spans="1:11" s="33" customFormat="1" ht="23.25" customHeight="1">
      <c r="A382" s="90"/>
      <c r="B382" s="91"/>
      <c r="C382" s="96"/>
      <c r="D382" s="91"/>
      <c r="E382" s="91"/>
      <c r="F382" s="112"/>
      <c r="G382" s="91"/>
      <c r="H382" s="96"/>
      <c r="I382" s="32" t="s">
        <v>53</v>
      </c>
      <c r="J382" s="26">
        <v>222</v>
      </c>
      <c r="K382" s="24"/>
    </row>
    <row r="383" spans="1:11" s="33" customFormat="1" ht="29.25" customHeight="1">
      <c r="A383" s="90"/>
      <c r="B383" s="91"/>
      <c r="C383" s="96"/>
      <c r="D383" s="91"/>
      <c r="E383" s="91"/>
      <c r="F383" s="112"/>
      <c r="G383" s="91"/>
      <c r="H383" s="96"/>
      <c r="I383" s="34" t="s">
        <v>54</v>
      </c>
      <c r="J383" s="24">
        <v>22</v>
      </c>
      <c r="K383" s="24"/>
    </row>
    <row r="384" spans="1:11" s="33" customFormat="1" ht="29.25" customHeight="1">
      <c r="A384" s="90"/>
      <c r="B384" s="91"/>
      <c r="C384" s="96"/>
      <c r="D384" s="91"/>
      <c r="E384" s="91"/>
      <c r="F384" s="112"/>
      <c r="G384" s="91"/>
      <c r="H384" s="96"/>
      <c r="I384" s="34" t="s">
        <v>55</v>
      </c>
      <c r="J384" s="24">
        <v>38</v>
      </c>
      <c r="K384" s="24"/>
    </row>
    <row r="385" spans="1:11" s="33" customFormat="1" ht="29.25" customHeight="1">
      <c r="A385" s="90"/>
      <c r="B385" s="91"/>
      <c r="C385" s="96"/>
      <c r="D385" s="91"/>
      <c r="E385" s="91"/>
      <c r="F385" s="112"/>
      <c r="G385" s="91"/>
      <c r="H385" s="96"/>
      <c r="I385" s="34" t="s">
        <v>296</v>
      </c>
      <c r="J385" s="24">
        <v>63</v>
      </c>
      <c r="K385" s="24"/>
    </row>
    <row r="386" spans="1:11" s="33" customFormat="1" ht="29.25" customHeight="1">
      <c r="A386" s="90"/>
      <c r="B386" s="91"/>
      <c r="C386" s="96"/>
      <c r="D386" s="91"/>
      <c r="E386" s="91"/>
      <c r="F386" s="112"/>
      <c r="G386" s="91"/>
      <c r="H386" s="96"/>
      <c r="I386" s="34" t="s">
        <v>31</v>
      </c>
      <c r="J386" s="24">
        <v>53</v>
      </c>
      <c r="K386" s="24"/>
    </row>
    <row r="387" spans="1:11" s="33" customFormat="1" ht="29.25" customHeight="1">
      <c r="A387" s="90"/>
      <c r="B387" s="91"/>
      <c r="C387" s="96"/>
      <c r="D387" s="91"/>
      <c r="E387" s="91"/>
      <c r="F387" s="112"/>
      <c r="G387" s="91"/>
      <c r="H387" s="96"/>
      <c r="I387" s="34" t="s">
        <v>294</v>
      </c>
      <c r="J387" s="24">
        <v>46</v>
      </c>
      <c r="K387" s="24"/>
    </row>
    <row r="388" spans="1:11" s="33" customFormat="1" ht="40.5" customHeight="1">
      <c r="A388" s="90" t="s">
        <v>250</v>
      </c>
      <c r="B388" s="91" t="s">
        <v>251</v>
      </c>
      <c r="C388" s="96" t="s">
        <v>241</v>
      </c>
      <c r="D388" s="91">
        <v>2010</v>
      </c>
      <c r="E388" s="91">
        <v>1</v>
      </c>
      <c r="F388" s="112"/>
      <c r="G388" s="91" t="s">
        <v>38</v>
      </c>
      <c r="H388" s="96"/>
      <c r="I388" s="26" t="s">
        <v>78</v>
      </c>
      <c r="J388" s="26">
        <v>45057</v>
      </c>
      <c r="K388" s="26">
        <v>2242.2</v>
      </c>
    </row>
    <row r="389" spans="1:256" s="33" customFormat="1" ht="29.25" customHeight="1">
      <c r="A389" s="90"/>
      <c r="B389" s="91"/>
      <c r="C389" s="96"/>
      <c r="D389" s="91"/>
      <c r="E389" s="91"/>
      <c r="F389" s="112"/>
      <c r="G389" s="91"/>
      <c r="H389" s="96"/>
      <c r="I389" s="24" t="s">
        <v>28</v>
      </c>
      <c r="J389" s="24">
        <v>9</v>
      </c>
      <c r="K389" s="24">
        <v>17.1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33" customFormat="1" ht="38.25" customHeight="1">
      <c r="A390" s="90"/>
      <c r="B390" s="91"/>
      <c r="C390" s="96"/>
      <c r="D390" s="91"/>
      <c r="E390" s="91"/>
      <c r="F390" s="112"/>
      <c r="G390" s="91"/>
      <c r="H390" s="96"/>
      <c r="I390" s="24" t="s">
        <v>29</v>
      </c>
      <c r="J390" s="24">
        <f>1602+5269</f>
        <v>6871</v>
      </c>
      <c r="K390" s="24">
        <f>58.3+65.7+210.5</f>
        <v>334.5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33" customFormat="1" ht="36" customHeight="1">
      <c r="A391" s="90"/>
      <c r="B391" s="91"/>
      <c r="C391" s="96"/>
      <c r="D391" s="91"/>
      <c r="E391" s="91"/>
      <c r="F391" s="112"/>
      <c r="G391" s="91"/>
      <c r="H391" s="96"/>
      <c r="I391" s="24" t="s">
        <v>30</v>
      </c>
      <c r="J391" s="24">
        <v>15286</v>
      </c>
      <c r="K391" s="24">
        <v>551</v>
      </c>
      <c r="L391" s="2"/>
      <c r="M391" s="2"/>
      <c r="N391" s="7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33" customFormat="1" ht="21.75" customHeight="1">
      <c r="A392" s="90"/>
      <c r="B392" s="91"/>
      <c r="C392" s="96"/>
      <c r="D392" s="91"/>
      <c r="E392" s="91"/>
      <c r="F392" s="112"/>
      <c r="G392" s="91"/>
      <c r="H392" s="96"/>
      <c r="I392" s="24" t="s">
        <v>34</v>
      </c>
      <c r="J392" s="24">
        <v>10091</v>
      </c>
      <c r="K392" s="24">
        <v>642.65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33" customFormat="1" ht="21.75" customHeight="1">
      <c r="A393" s="90"/>
      <c r="B393" s="91"/>
      <c r="C393" s="96"/>
      <c r="D393" s="91"/>
      <c r="E393" s="91"/>
      <c r="F393" s="112"/>
      <c r="G393" s="91"/>
      <c r="H393" s="96"/>
      <c r="I393" s="37" t="s">
        <v>310</v>
      </c>
      <c r="J393" s="36">
        <v>12800</v>
      </c>
      <c r="K393" s="36">
        <v>696.95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11" s="33" customFormat="1" ht="21.75" customHeight="1">
      <c r="A394" s="90"/>
      <c r="B394" s="91"/>
      <c r="C394" s="96"/>
      <c r="D394" s="91"/>
      <c r="E394" s="91"/>
      <c r="F394" s="112"/>
      <c r="G394" s="91"/>
      <c r="H394" s="96"/>
      <c r="I394" s="32" t="s">
        <v>243</v>
      </c>
      <c r="J394" s="26">
        <v>321579</v>
      </c>
      <c r="K394" s="24"/>
    </row>
    <row r="395" spans="1:256" s="33" customFormat="1" ht="27.75" customHeight="1">
      <c r="A395" s="90"/>
      <c r="B395" s="91"/>
      <c r="C395" s="96"/>
      <c r="D395" s="91"/>
      <c r="E395" s="91"/>
      <c r="F395" s="112"/>
      <c r="G395" s="91"/>
      <c r="H395" s="96"/>
      <c r="I395" s="34" t="s">
        <v>54</v>
      </c>
      <c r="J395" s="24">
        <v>4228</v>
      </c>
      <c r="K395" s="2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33" customFormat="1" ht="27" customHeight="1">
      <c r="A396" s="90"/>
      <c r="B396" s="91"/>
      <c r="C396" s="96"/>
      <c r="D396" s="91"/>
      <c r="E396" s="91"/>
      <c r="F396" s="112"/>
      <c r="G396" s="91"/>
      <c r="H396" s="96"/>
      <c r="I396" s="34" t="s">
        <v>55</v>
      </c>
      <c r="J396" s="24">
        <f>2997+8333+31482</f>
        <v>42812</v>
      </c>
      <c r="K396" s="2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33" customFormat="1" ht="26.25" customHeight="1">
      <c r="A397" s="90"/>
      <c r="B397" s="91"/>
      <c r="C397" s="96"/>
      <c r="D397" s="91"/>
      <c r="E397" s="91"/>
      <c r="F397" s="112"/>
      <c r="G397" s="91"/>
      <c r="H397" s="96"/>
      <c r="I397" s="34" t="s">
        <v>56</v>
      </c>
      <c r="J397" s="24">
        <v>92638</v>
      </c>
      <c r="K397" s="2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33" customFormat="1" ht="26.25" customHeight="1">
      <c r="A398" s="90"/>
      <c r="B398" s="91"/>
      <c r="C398" s="96"/>
      <c r="D398" s="91"/>
      <c r="E398" s="91"/>
      <c r="F398" s="112"/>
      <c r="G398" s="91"/>
      <c r="H398" s="96"/>
      <c r="I398" s="34" t="s">
        <v>252</v>
      </c>
      <c r="J398" s="24">
        <v>94238</v>
      </c>
      <c r="K398" s="2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33" customFormat="1" ht="26.25" customHeight="1">
      <c r="A399" s="90"/>
      <c r="B399" s="91"/>
      <c r="C399" s="96"/>
      <c r="D399" s="91"/>
      <c r="E399" s="91"/>
      <c r="F399" s="112"/>
      <c r="G399" s="91"/>
      <c r="H399" s="96"/>
      <c r="I399" s="37" t="s">
        <v>326</v>
      </c>
      <c r="J399" s="36">
        <v>87663</v>
      </c>
      <c r="K399" s="2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33" customFormat="1" ht="26.25" customHeight="1">
      <c r="A400" s="90"/>
      <c r="B400" s="91"/>
      <c r="C400" s="96"/>
      <c r="D400" s="91"/>
      <c r="E400" s="91"/>
      <c r="F400" s="112"/>
      <c r="G400" s="91"/>
      <c r="H400" s="96"/>
      <c r="I400" s="32" t="s">
        <v>53</v>
      </c>
      <c r="J400" s="26">
        <v>264</v>
      </c>
      <c r="K400" s="24"/>
      <c r="L400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33" customFormat="1" ht="26.25" customHeight="1">
      <c r="A401" s="90"/>
      <c r="B401" s="91"/>
      <c r="C401" s="96"/>
      <c r="D401" s="91"/>
      <c r="E401" s="91"/>
      <c r="F401" s="112"/>
      <c r="G401" s="91"/>
      <c r="H401" s="96"/>
      <c r="I401" s="34" t="s">
        <v>54</v>
      </c>
      <c r="J401" s="24">
        <v>14</v>
      </c>
      <c r="K401" s="2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33" customFormat="1" ht="28.5" customHeight="1">
      <c r="A402" s="90"/>
      <c r="B402" s="91"/>
      <c r="C402" s="96"/>
      <c r="D402" s="91"/>
      <c r="E402" s="91"/>
      <c r="F402" s="112"/>
      <c r="G402" s="91"/>
      <c r="H402" s="96"/>
      <c r="I402" s="34" t="s">
        <v>55</v>
      </c>
      <c r="J402" s="24">
        <f>1+12</f>
        <v>13</v>
      </c>
      <c r="K402" s="2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s="33" customFormat="1" ht="27" customHeight="1">
      <c r="A403" s="90"/>
      <c r="B403" s="91"/>
      <c r="C403" s="96"/>
      <c r="D403" s="91"/>
      <c r="E403" s="91"/>
      <c r="F403" s="112"/>
      <c r="G403" s="91"/>
      <c r="H403" s="96"/>
      <c r="I403" s="34" t="s">
        <v>56</v>
      </c>
      <c r="J403" s="24">
        <v>98</v>
      </c>
      <c r="K403" s="2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s="33" customFormat="1" ht="27" customHeight="1">
      <c r="A404" s="90"/>
      <c r="B404" s="91"/>
      <c r="C404" s="96"/>
      <c r="D404" s="91"/>
      <c r="E404" s="91"/>
      <c r="F404" s="112"/>
      <c r="G404" s="91"/>
      <c r="H404" s="96"/>
      <c r="I404" s="34" t="s">
        <v>325</v>
      </c>
      <c r="J404" s="24">
        <v>104</v>
      </c>
      <c r="K404" s="2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s="33" customFormat="1" ht="27" customHeight="1">
      <c r="A405" s="90"/>
      <c r="B405" s="91"/>
      <c r="C405" s="96"/>
      <c r="D405" s="91"/>
      <c r="E405" s="91"/>
      <c r="F405" s="112"/>
      <c r="G405" s="91"/>
      <c r="H405" s="96"/>
      <c r="I405" s="34" t="s">
        <v>326</v>
      </c>
      <c r="J405" s="24">
        <v>35</v>
      </c>
      <c r="K405" s="2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s="33" customFormat="1" ht="75" customHeight="1">
      <c r="A406" s="107" t="s">
        <v>253</v>
      </c>
      <c r="B406" s="101" t="s">
        <v>254</v>
      </c>
      <c r="C406" s="109" t="s">
        <v>241</v>
      </c>
      <c r="D406" s="6" t="s">
        <v>22</v>
      </c>
      <c r="E406" s="6">
        <v>898</v>
      </c>
      <c r="F406" s="71"/>
      <c r="G406" s="101" t="s">
        <v>255</v>
      </c>
      <c r="H406" s="111" t="e">
        <f>SUM(#REF!+H430+H436+H412)</f>
        <v>#REF!</v>
      </c>
      <c r="I406" s="6" t="s">
        <v>256</v>
      </c>
      <c r="J406" s="16">
        <v>2535250.8</v>
      </c>
      <c r="K406" s="16">
        <v>12946.1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s="33" customFormat="1" ht="1.5" customHeight="1">
      <c r="A407" s="107"/>
      <c r="B407" s="101"/>
      <c r="C407" s="109"/>
      <c r="D407" s="7" t="s">
        <v>28</v>
      </c>
      <c r="E407" s="6">
        <v>273</v>
      </c>
      <c r="F407" s="41"/>
      <c r="G407" s="101"/>
      <c r="H407" s="111"/>
      <c r="I407" s="14" t="s">
        <v>28</v>
      </c>
      <c r="J407" s="16">
        <v>149613.7</v>
      </c>
      <c r="K407" s="16">
        <v>823.8</v>
      </c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  <c r="CB407" s="74"/>
      <c r="CC407" s="74"/>
      <c r="CD407" s="74"/>
      <c r="CE407" s="74"/>
      <c r="CF407" s="74"/>
      <c r="CG407" s="74"/>
      <c r="CH407" s="74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  <c r="DD407" s="74"/>
      <c r="DE407" s="74"/>
      <c r="DF407" s="74"/>
      <c r="DG407" s="74"/>
      <c r="DH407" s="74"/>
      <c r="DI407" s="74"/>
      <c r="DJ407" s="74"/>
      <c r="DK407" s="74"/>
      <c r="DL407" s="74"/>
      <c r="DM407" s="74"/>
      <c r="DN407" s="74"/>
      <c r="DO407" s="74"/>
      <c r="DP407" s="74"/>
      <c r="DQ407" s="74"/>
      <c r="DR407" s="74"/>
      <c r="DS407" s="74"/>
      <c r="DT407" s="74"/>
      <c r="DU407" s="74"/>
      <c r="DV407" s="74"/>
      <c r="DW407" s="74"/>
      <c r="DX407" s="74"/>
      <c r="DY407" s="74"/>
      <c r="DZ407" s="74"/>
      <c r="EA407" s="74"/>
      <c r="EB407" s="74"/>
      <c r="EC407" s="74"/>
      <c r="ED407" s="74"/>
      <c r="EE407" s="74"/>
      <c r="EF407" s="74"/>
      <c r="EG407" s="74"/>
      <c r="EH407" s="74"/>
      <c r="EI407" s="74"/>
      <c r="EJ407" s="74"/>
      <c r="EK407" s="74"/>
      <c r="EL407" s="74"/>
      <c r="EM407" s="74"/>
      <c r="EN407" s="74"/>
      <c r="EO407" s="74"/>
      <c r="EP407" s="74"/>
      <c r="EQ407" s="74"/>
      <c r="ER407" s="74"/>
      <c r="ES407" s="74"/>
      <c r="ET407" s="74"/>
      <c r="EU407" s="74"/>
      <c r="EV407" s="74"/>
      <c r="EW407" s="74"/>
      <c r="EX407" s="74"/>
      <c r="EY407" s="74"/>
      <c r="EZ407" s="74"/>
      <c r="FA407" s="74"/>
      <c r="FB407" s="74"/>
      <c r="FC407" s="74"/>
      <c r="FD407" s="74"/>
      <c r="FE407" s="74"/>
      <c r="FF407" s="74"/>
      <c r="FG407" s="74"/>
      <c r="FH407" s="74"/>
      <c r="FI407" s="74"/>
      <c r="FJ407" s="74"/>
      <c r="FK407" s="74"/>
      <c r="FL407" s="74"/>
      <c r="FM407" s="74"/>
      <c r="FN407" s="74"/>
      <c r="FO407" s="74"/>
      <c r="FP407" s="74"/>
      <c r="FQ407" s="74"/>
      <c r="FR407" s="74"/>
      <c r="FS407" s="74"/>
      <c r="FT407" s="74"/>
      <c r="FU407" s="74"/>
      <c r="FV407" s="74"/>
      <c r="FW407" s="74"/>
      <c r="FX407" s="74"/>
      <c r="FY407" s="74"/>
      <c r="FZ407" s="74"/>
      <c r="GA407" s="74"/>
      <c r="GB407" s="74"/>
      <c r="GC407" s="74"/>
      <c r="GD407" s="74"/>
      <c r="GE407" s="74"/>
      <c r="GF407" s="74"/>
      <c r="GG407" s="74"/>
      <c r="GH407" s="74"/>
      <c r="GI407" s="74"/>
      <c r="GJ407" s="74"/>
      <c r="GK407" s="74"/>
      <c r="GL407" s="74"/>
      <c r="GM407" s="74"/>
      <c r="GN407" s="74"/>
      <c r="GO407" s="74"/>
      <c r="GP407" s="74"/>
      <c r="GQ407" s="74"/>
      <c r="GR407" s="74"/>
      <c r="GS407" s="74"/>
      <c r="GT407" s="74"/>
      <c r="GU407" s="74"/>
      <c r="GV407" s="74"/>
      <c r="GW407" s="74"/>
      <c r="GX407" s="74"/>
      <c r="GY407" s="74"/>
      <c r="GZ407" s="74"/>
      <c r="HA407" s="74"/>
      <c r="HB407" s="74"/>
      <c r="HC407" s="74"/>
      <c r="HD407" s="74"/>
      <c r="HE407" s="74"/>
      <c r="HF407" s="74"/>
      <c r="HG407" s="74"/>
      <c r="HH407" s="74"/>
      <c r="HI407" s="74"/>
      <c r="HJ407" s="74"/>
      <c r="HK407" s="74"/>
      <c r="HL407" s="74"/>
      <c r="HM407" s="74"/>
      <c r="HN407" s="74"/>
      <c r="HO407" s="74"/>
      <c r="HP407" s="74"/>
      <c r="HQ407" s="74"/>
      <c r="HR407" s="74"/>
      <c r="HS407" s="74"/>
      <c r="HT407" s="74"/>
      <c r="HU407" s="74"/>
      <c r="HV407" s="74"/>
      <c r="HW407" s="74"/>
      <c r="HX407" s="74"/>
      <c r="HY407" s="74"/>
      <c r="HZ407" s="74"/>
      <c r="IA407" s="74"/>
      <c r="IB407" s="74"/>
      <c r="IC407" s="74"/>
      <c r="ID407" s="74"/>
      <c r="IE407" s="74"/>
      <c r="IF407" s="74"/>
      <c r="IG407" s="74"/>
      <c r="IH407" s="74"/>
      <c r="II407" s="74"/>
      <c r="IJ407" s="74"/>
      <c r="IK407" s="74"/>
      <c r="IL407" s="74"/>
      <c r="IM407" s="74"/>
      <c r="IN407" s="74"/>
      <c r="IO407" s="74"/>
      <c r="IP407" s="74"/>
      <c r="IQ407" s="74"/>
      <c r="IR407" s="74"/>
      <c r="IS407" s="74"/>
      <c r="IT407" s="74"/>
      <c r="IU407" s="74"/>
      <c r="IV407" s="74"/>
    </row>
    <row r="408" spans="1:256" s="2" customFormat="1" ht="37.5" customHeight="1">
      <c r="A408" s="107"/>
      <c r="B408" s="101"/>
      <c r="C408" s="109"/>
      <c r="D408" s="7" t="s">
        <v>29</v>
      </c>
      <c r="E408" s="6">
        <v>350</v>
      </c>
      <c r="F408" s="41"/>
      <c r="G408" s="101" t="s">
        <v>27</v>
      </c>
      <c r="H408" s="111">
        <v>339.8</v>
      </c>
      <c r="I408" s="14" t="s">
        <v>29</v>
      </c>
      <c r="J408" s="16">
        <v>252736.8</v>
      </c>
      <c r="K408" s="16">
        <v>1486.44</v>
      </c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CB408" s="74"/>
      <c r="CC408" s="74"/>
      <c r="CD408" s="74"/>
      <c r="CE408" s="74"/>
      <c r="CF408" s="74"/>
      <c r="CG408" s="74"/>
      <c r="CH408" s="74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  <c r="DD408" s="74"/>
      <c r="DE408" s="74"/>
      <c r="DF408" s="74"/>
      <c r="DG408" s="74"/>
      <c r="DH408" s="74"/>
      <c r="DI408" s="74"/>
      <c r="DJ408" s="74"/>
      <c r="DK408" s="74"/>
      <c r="DL408" s="74"/>
      <c r="DM408" s="74"/>
      <c r="DN408" s="74"/>
      <c r="DO408" s="74"/>
      <c r="DP408" s="74"/>
      <c r="DQ408" s="74"/>
      <c r="DR408" s="74"/>
      <c r="DS408" s="74"/>
      <c r="DT408" s="74"/>
      <c r="DU408" s="74"/>
      <c r="DV408" s="74"/>
      <c r="DW408" s="74"/>
      <c r="DX408" s="74"/>
      <c r="DY408" s="74"/>
      <c r="DZ408" s="74"/>
      <c r="EA408" s="74"/>
      <c r="EB408" s="74"/>
      <c r="EC408" s="74"/>
      <c r="ED408" s="74"/>
      <c r="EE408" s="74"/>
      <c r="EF408" s="74"/>
      <c r="EG408" s="74"/>
      <c r="EH408" s="74"/>
      <c r="EI408" s="74"/>
      <c r="EJ408" s="74"/>
      <c r="EK408" s="74"/>
      <c r="EL408" s="74"/>
      <c r="EM408" s="74"/>
      <c r="EN408" s="74"/>
      <c r="EO408" s="74"/>
      <c r="EP408" s="74"/>
      <c r="EQ408" s="74"/>
      <c r="ER408" s="74"/>
      <c r="ES408" s="74"/>
      <c r="ET408" s="74"/>
      <c r="EU408" s="74"/>
      <c r="EV408" s="74"/>
      <c r="EW408" s="74"/>
      <c r="EX408" s="74"/>
      <c r="EY408" s="74"/>
      <c r="EZ408" s="74"/>
      <c r="FA408" s="74"/>
      <c r="FB408" s="74"/>
      <c r="FC408" s="74"/>
      <c r="FD408" s="74"/>
      <c r="FE408" s="74"/>
      <c r="FF408" s="74"/>
      <c r="FG408" s="74"/>
      <c r="FH408" s="74"/>
      <c r="FI408" s="74"/>
      <c r="FJ408" s="74"/>
      <c r="FK408" s="74"/>
      <c r="FL408" s="74"/>
      <c r="FM408" s="74"/>
      <c r="FN408" s="74"/>
      <c r="FO408" s="74"/>
      <c r="FP408" s="74"/>
      <c r="FQ408" s="74"/>
      <c r="FR408" s="74"/>
      <c r="FS408" s="74"/>
      <c r="FT408" s="74"/>
      <c r="FU408" s="74"/>
      <c r="FV408" s="74"/>
      <c r="FW408" s="74"/>
      <c r="FX408" s="74"/>
      <c r="FY408" s="74"/>
      <c r="FZ408" s="74"/>
      <c r="GA408" s="74"/>
      <c r="GB408" s="74"/>
      <c r="GC408" s="74"/>
      <c r="GD408" s="74"/>
      <c r="GE408" s="74"/>
      <c r="GF408" s="74"/>
      <c r="GG408" s="74"/>
      <c r="GH408" s="74"/>
      <c r="GI408" s="74"/>
      <c r="GJ408" s="74"/>
      <c r="GK408" s="74"/>
      <c r="GL408" s="74"/>
      <c r="GM408" s="74"/>
      <c r="GN408" s="74"/>
      <c r="GO408" s="74"/>
      <c r="GP408" s="74"/>
      <c r="GQ408" s="74"/>
      <c r="GR408" s="74"/>
      <c r="GS408" s="74"/>
      <c r="GT408" s="74"/>
      <c r="GU408" s="74"/>
      <c r="GV408" s="74"/>
      <c r="GW408" s="74"/>
      <c r="GX408" s="74"/>
      <c r="GY408" s="74"/>
      <c r="GZ408" s="74"/>
      <c r="HA408" s="74"/>
      <c r="HB408" s="74"/>
      <c r="HC408" s="74"/>
      <c r="HD408" s="74"/>
      <c r="HE408" s="74"/>
      <c r="HF408" s="74"/>
      <c r="HG408" s="74"/>
      <c r="HH408" s="74"/>
      <c r="HI408" s="74"/>
      <c r="HJ408" s="74"/>
      <c r="HK408" s="74"/>
      <c r="HL408" s="74"/>
      <c r="HM408" s="74"/>
      <c r="HN408" s="74"/>
      <c r="HO408" s="74"/>
      <c r="HP408" s="74"/>
      <c r="HQ408" s="74"/>
      <c r="HR408" s="74"/>
      <c r="HS408" s="74"/>
      <c r="HT408" s="74"/>
      <c r="HU408" s="74"/>
      <c r="HV408" s="74"/>
      <c r="HW408" s="74"/>
      <c r="HX408" s="74"/>
      <c r="HY408" s="74"/>
      <c r="HZ408" s="74"/>
      <c r="IA408" s="74"/>
      <c r="IB408" s="74"/>
      <c r="IC408" s="74"/>
      <c r="ID408" s="74"/>
      <c r="IE408" s="74"/>
      <c r="IF408" s="74"/>
      <c r="IG408" s="74"/>
      <c r="IH408" s="74"/>
      <c r="II408" s="74"/>
      <c r="IJ408" s="74"/>
      <c r="IK408" s="74"/>
      <c r="IL408" s="74"/>
      <c r="IM408" s="74"/>
      <c r="IN408" s="74"/>
      <c r="IO408" s="74"/>
      <c r="IP408" s="74"/>
      <c r="IQ408" s="74"/>
      <c r="IR408" s="74"/>
      <c r="IS408" s="74"/>
      <c r="IT408" s="74"/>
      <c r="IU408" s="74"/>
      <c r="IV408" s="74"/>
    </row>
    <row r="409" spans="1:256" s="2" customFormat="1" ht="45" customHeight="1">
      <c r="A409" s="107"/>
      <c r="B409" s="101"/>
      <c r="C409" s="109"/>
      <c r="D409" s="7" t="s">
        <v>30</v>
      </c>
      <c r="E409" s="6">
        <v>275</v>
      </c>
      <c r="F409" s="41">
        <f>SUM(F412:F447)</f>
        <v>968.3</v>
      </c>
      <c r="G409" s="101"/>
      <c r="H409" s="111"/>
      <c r="I409" s="6" t="s">
        <v>30</v>
      </c>
      <c r="J409" s="16">
        <v>490273.3</v>
      </c>
      <c r="K409" s="16">
        <v>2409.04</v>
      </c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CB409" s="74"/>
      <c r="CC409" s="74"/>
      <c r="CD409" s="74"/>
      <c r="CE409" s="74"/>
      <c r="CF409" s="74"/>
      <c r="CG409" s="74"/>
      <c r="CH409" s="74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  <c r="DD409" s="74"/>
      <c r="DE409" s="74"/>
      <c r="DF409" s="74"/>
      <c r="DG409" s="74"/>
      <c r="DH409" s="74"/>
      <c r="DI409" s="74"/>
      <c r="DJ409" s="74"/>
      <c r="DK409" s="74"/>
      <c r="DL409" s="74"/>
      <c r="DM409" s="74"/>
      <c r="DN409" s="74"/>
      <c r="DO409" s="74"/>
      <c r="DP409" s="74"/>
      <c r="DQ409" s="74"/>
      <c r="DR409" s="74"/>
      <c r="DS409" s="74"/>
      <c r="DT409" s="74"/>
      <c r="DU409" s="74"/>
      <c r="DV409" s="74"/>
      <c r="DW409" s="74"/>
      <c r="DX409" s="74"/>
      <c r="DY409" s="74"/>
      <c r="DZ409" s="74"/>
      <c r="EA409" s="74"/>
      <c r="EB409" s="74"/>
      <c r="EC409" s="74"/>
      <c r="ED409" s="74"/>
      <c r="EE409" s="74"/>
      <c r="EF409" s="74"/>
      <c r="EG409" s="74"/>
      <c r="EH409" s="74"/>
      <c r="EI409" s="74"/>
      <c r="EJ409" s="74"/>
      <c r="EK409" s="74"/>
      <c r="EL409" s="74"/>
      <c r="EM409" s="74"/>
      <c r="EN409" s="74"/>
      <c r="EO409" s="74"/>
      <c r="EP409" s="74"/>
      <c r="EQ409" s="74"/>
      <c r="ER409" s="74"/>
      <c r="ES409" s="74"/>
      <c r="ET409" s="74"/>
      <c r="EU409" s="74"/>
      <c r="EV409" s="74"/>
      <c r="EW409" s="74"/>
      <c r="EX409" s="74"/>
      <c r="EY409" s="74"/>
      <c r="EZ409" s="74"/>
      <c r="FA409" s="74"/>
      <c r="FB409" s="74"/>
      <c r="FC409" s="74"/>
      <c r="FD409" s="74"/>
      <c r="FE409" s="74"/>
      <c r="FF409" s="74"/>
      <c r="FG409" s="74"/>
      <c r="FH409" s="74"/>
      <c r="FI409" s="74"/>
      <c r="FJ409" s="74"/>
      <c r="FK409" s="74"/>
      <c r="FL409" s="74"/>
      <c r="FM409" s="74"/>
      <c r="FN409" s="74"/>
      <c r="FO409" s="74"/>
      <c r="FP409" s="74"/>
      <c r="FQ409" s="74"/>
      <c r="FR409" s="74"/>
      <c r="FS409" s="74"/>
      <c r="FT409" s="74"/>
      <c r="FU409" s="74"/>
      <c r="FV409" s="74"/>
      <c r="FW409" s="74"/>
      <c r="FX409" s="74"/>
      <c r="FY409" s="74"/>
      <c r="FZ409" s="74"/>
      <c r="GA409" s="74"/>
      <c r="GB409" s="74"/>
      <c r="GC409" s="74"/>
      <c r="GD409" s="74"/>
      <c r="GE409" s="74"/>
      <c r="GF409" s="74"/>
      <c r="GG409" s="74"/>
      <c r="GH409" s="74"/>
      <c r="GI409" s="74"/>
      <c r="GJ409" s="74"/>
      <c r="GK409" s="74"/>
      <c r="GL409" s="74"/>
      <c r="GM409" s="74"/>
      <c r="GN409" s="74"/>
      <c r="GO409" s="74"/>
      <c r="GP409" s="74"/>
      <c r="GQ409" s="74"/>
      <c r="GR409" s="74"/>
      <c r="GS409" s="74"/>
      <c r="GT409" s="74"/>
      <c r="GU409" s="74"/>
      <c r="GV409" s="74"/>
      <c r="GW409" s="74"/>
      <c r="GX409" s="74"/>
      <c r="GY409" s="74"/>
      <c r="GZ409" s="74"/>
      <c r="HA409" s="74"/>
      <c r="HB409" s="74"/>
      <c r="HC409" s="74"/>
      <c r="HD409" s="74"/>
      <c r="HE409" s="74"/>
      <c r="HF409" s="74"/>
      <c r="HG409" s="74"/>
      <c r="HH409" s="74"/>
      <c r="HI409" s="74"/>
      <c r="HJ409" s="74"/>
      <c r="HK409" s="74"/>
      <c r="HL409" s="74"/>
      <c r="HM409" s="74"/>
      <c r="HN409" s="74"/>
      <c r="HO409" s="74"/>
      <c r="HP409" s="74"/>
      <c r="HQ409" s="74"/>
      <c r="HR409" s="74"/>
      <c r="HS409" s="74"/>
      <c r="HT409" s="74"/>
      <c r="HU409" s="74"/>
      <c r="HV409" s="74"/>
      <c r="HW409" s="74"/>
      <c r="HX409" s="74"/>
      <c r="HY409" s="74"/>
      <c r="HZ409" s="74"/>
      <c r="IA409" s="74"/>
      <c r="IB409" s="74"/>
      <c r="IC409" s="74"/>
      <c r="ID409" s="74"/>
      <c r="IE409" s="74"/>
      <c r="IF409" s="74"/>
      <c r="IG409" s="74"/>
      <c r="IH409" s="74"/>
      <c r="II409" s="74"/>
      <c r="IJ409" s="74"/>
      <c r="IK409" s="74"/>
      <c r="IL409" s="74"/>
      <c r="IM409" s="74"/>
      <c r="IN409" s="74"/>
      <c r="IO409" s="74"/>
      <c r="IP409" s="74"/>
      <c r="IQ409" s="74"/>
      <c r="IR409" s="74"/>
      <c r="IS409" s="74"/>
      <c r="IT409" s="74"/>
      <c r="IU409" s="74"/>
      <c r="IV409" s="74"/>
    </row>
    <row r="410" spans="1:256" s="2" customFormat="1" ht="42" customHeight="1">
      <c r="A410" s="107"/>
      <c r="B410" s="101"/>
      <c r="C410" s="109"/>
      <c r="D410" s="7" t="s">
        <v>31</v>
      </c>
      <c r="E410" s="6">
        <v>0</v>
      </c>
      <c r="F410" s="41"/>
      <c r="G410" s="101"/>
      <c r="H410" s="111"/>
      <c r="I410" s="6" t="s">
        <v>31</v>
      </c>
      <c r="J410" s="16">
        <v>582324.4</v>
      </c>
      <c r="K410" s="16">
        <v>3013.265</v>
      </c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CB410" s="74"/>
      <c r="CC410" s="74"/>
      <c r="CD410" s="74"/>
      <c r="CE410" s="74"/>
      <c r="CF410" s="74"/>
      <c r="CG410" s="74"/>
      <c r="CH410" s="74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  <c r="DD410" s="74"/>
      <c r="DE410" s="74"/>
      <c r="DF410" s="74"/>
      <c r="DG410" s="74"/>
      <c r="DH410" s="74"/>
      <c r="DI410" s="74"/>
      <c r="DJ410" s="74"/>
      <c r="DK410" s="74"/>
      <c r="DL410" s="74"/>
      <c r="DM410" s="74"/>
      <c r="DN410" s="74"/>
      <c r="DO410" s="74"/>
      <c r="DP410" s="74"/>
      <c r="DQ410" s="74"/>
      <c r="DR410" s="74"/>
      <c r="DS410" s="74"/>
      <c r="DT410" s="74"/>
      <c r="DU410" s="74"/>
      <c r="DV410" s="74"/>
      <c r="DW410" s="74"/>
      <c r="DX410" s="74"/>
      <c r="DY410" s="74"/>
      <c r="DZ410" s="74"/>
      <c r="EA410" s="74"/>
      <c r="EB410" s="74"/>
      <c r="EC410" s="74"/>
      <c r="ED410" s="74"/>
      <c r="EE410" s="74"/>
      <c r="EF410" s="74"/>
      <c r="EG410" s="74"/>
      <c r="EH410" s="74"/>
      <c r="EI410" s="74"/>
      <c r="EJ410" s="74"/>
      <c r="EK410" s="74"/>
      <c r="EL410" s="74"/>
      <c r="EM410" s="74"/>
      <c r="EN410" s="74"/>
      <c r="EO410" s="74"/>
      <c r="EP410" s="74"/>
      <c r="EQ410" s="74"/>
      <c r="ER410" s="74"/>
      <c r="ES410" s="74"/>
      <c r="ET410" s="74"/>
      <c r="EU410" s="74"/>
      <c r="EV410" s="74"/>
      <c r="EW410" s="74"/>
      <c r="EX410" s="74"/>
      <c r="EY410" s="74"/>
      <c r="EZ410" s="74"/>
      <c r="FA410" s="74"/>
      <c r="FB410" s="74"/>
      <c r="FC410" s="74"/>
      <c r="FD410" s="74"/>
      <c r="FE410" s="74"/>
      <c r="FF410" s="74"/>
      <c r="FG410" s="74"/>
      <c r="FH410" s="74"/>
      <c r="FI410" s="74"/>
      <c r="FJ410" s="74"/>
      <c r="FK410" s="74"/>
      <c r="FL410" s="74"/>
      <c r="FM410" s="74"/>
      <c r="FN410" s="74"/>
      <c r="FO410" s="74"/>
      <c r="FP410" s="74"/>
      <c r="FQ410" s="74"/>
      <c r="FR410" s="74"/>
      <c r="FS410" s="74"/>
      <c r="FT410" s="74"/>
      <c r="FU410" s="74"/>
      <c r="FV410" s="74"/>
      <c r="FW410" s="74"/>
      <c r="FX410" s="74"/>
      <c r="FY410" s="74"/>
      <c r="FZ410" s="74"/>
      <c r="GA410" s="74"/>
      <c r="GB410" s="74"/>
      <c r="GC410" s="74"/>
      <c r="GD410" s="74"/>
      <c r="GE410" s="74"/>
      <c r="GF410" s="74"/>
      <c r="GG410" s="74"/>
      <c r="GH410" s="74"/>
      <c r="GI410" s="74"/>
      <c r="GJ410" s="74"/>
      <c r="GK410" s="74"/>
      <c r="GL410" s="74"/>
      <c r="GM410" s="74"/>
      <c r="GN410" s="74"/>
      <c r="GO410" s="74"/>
      <c r="GP410" s="74"/>
      <c r="GQ410" s="74"/>
      <c r="GR410" s="74"/>
      <c r="GS410" s="74"/>
      <c r="GT410" s="74"/>
      <c r="GU410" s="74"/>
      <c r="GV410" s="74"/>
      <c r="GW410" s="74"/>
      <c r="GX410" s="74"/>
      <c r="GY410" s="74"/>
      <c r="GZ410" s="74"/>
      <c r="HA410" s="74"/>
      <c r="HB410" s="74"/>
      <c r="HC410" s="74"/>
      <c r="HD410" s="74"/>
      <c r="HE410" s="74"/>
      <c r="HF410" s="74"/>
      <c r="HG410" s="74"/>
      <c r="HH410" s="74"/>
      <c r="HI410" s="74"/>
      <c r="HJ410" s="74"/>
      <c r="HK410" s="74"/>
      <c r="HL410" s="74"/>
      <c r="HM410" s="74"/>
      <c r="HN410" s="74"/>
      <c r="HO410" s="74"/>
      <c r="HP410" s="74"/>
      <c r="HQ410" s="74"/>
      <c r="HR410" s="74"/>
      <c r="HS410" s="74"/>
      <c r="HT410" s="74"/>
      <c r="HU410" s="74"/>
      <c r="HV410" s="74"/>
      <c r="HW410" s="74"/>
      <c r="HX410" s="74"/>
      <c r="HY410" s="74"/>
      <c r="HZ410" s="74"/>
      <c r="IA410" s="74"/>
      <c r="IB410" s="74"/>
      <c r="IC410" s="74"/>
      <c r="ID410" s="74"/>
      <c r="IE410" s="74"/>
      <c r="IF410" s="74"/>
      <c r="IG410" s="74"/>
      <c r="IH410" s="74"/>
      <c r="II410" s="74"/>
      <c r="IJ410" s="74"/>
      <c r="IK410" s="74"/>
      <c r="IL410" s="74"/>
      <c r="IM410" s="74"/>
      <c r="IN410" s="74"/>
      <c r="IO410" s="74"/>
      <c r="IP410" s="74"/>
      <c r="IQ410" s="74"/>
      <c r="IR410" s="74"/>
      <c r="IS410" s="74"/>
      <c r="IT410" s="74"/>
      <c r="IU410" s="74"/>
      <c r="IV410" s="74"/>
    </row>
    <row r="411" spans="1:256" s="2" customFormat="1" ht="42.75" customHeight="1">
      <c r="A411" s="107"/>
      <c r="B411" s="101"/>
      <c r="C411" s="109"/>
      <c r="D411" s="7" t="s">
        <v>310</v>
      </c>
      <c r="E411" s="6">
        <v>0</v>
      </c>
      <c r="F411" s="41"/>
      <c r="G411" s="101"/>
      <c r="H411" s="111"/>
      <c r="I411" s="20" t="s">
        <v>290</v>
      </c>
      <c r="J411" s="16">
        <v>1209916.3</v>
      </c>
      <c r="K411" s="73">
        <v>6037.4</v>
      </c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CB411" s="74"/>
      <c r="CC411" s="74"/>
      <c r="CD411" s="74"/>
      <c r="CE411" s="74"/>
      <c r="CF411" s="74"/>
      <c r="CG411" s="74"/>
      <c r="CH411" s="74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4"/>
      <c r="FF411" s="74"/>
      <c r="FG411" s="74"/>
      <c r="FH411" s="74"/>
      <c r="FI411" s="74"/>
      <c r="FJ411" s="74"/>
      <c r="FK411" s="74"/>
      <c r="FL411" s="74"/>
      <c r="FM411" s="74"/>
      <c r="FN411" s="74"/>
      <c r="FO411" s="74"/>
      <c r="FP411" s="74"/>
      <c r="FQ411" s="74"/>
      <c r="FR411" s="74"/>
      <c r="FS411" s="74"/>
      <c r="FT411" s="74"/>
      <c r="FU411" s="74"/>
      <c r="FV411" s="74"/>
      <c r="FW411" s="74"/>
      <c r="FX411" s="74"/>
      <c r="FY411" s="74"/>
      <c r="FZ411" s="74"/>
      <c r="GA411" s="74"/>
      <c r="GB411" s="74"/>
      <c r="GC411" s="74"/>
      <c r="GD411" s="74"/>
      <c r="GE411" s="74"/>
      <c r="GF411" s="74"/>
      <c r="GG411" s="74"/>
      <c r="GH411" s="74"/>
      <c r="GI411" s="74"/>
      <c r="GJ411" s="74"/>
      <c r="GK411" s="74"/>
      <c r="GL411" s="74"/>
      <c r="GM411" s="74"/>
      <c r="GN411" s="74"/>
      <c r="GO411" s="74"/>
      <c r="GP411" s="74"/>
      <c r="GQ411" s="74"/>
      <c r="GR411" s="74"/>
      <c r="GS411" s="74"/>
      <c r="GT411" s="74"/>
      <c r="GU411" s="74"/>
      <c r="GV411" s="74"/>
      <c r="GW411" s="74"/>
      <c r="GX411" s="74"/>
      <c r="GY411" s="74"/>
      <c r="GZ411" s="74"/>
      <c r="HA411" s="74"/>
      <c r="HB411" s="74"/>
      <c r="HC411" s="74"/>
      <c r="HD411" s="74"/>
      <c r="HE411" s="74"/>
      <c r="HF411" s="74"/>
      <c r="HG411" s="74"/>
      <c r="HH411" s="74"/>
      <c r="HI411" s="74"/>
      <c r="HJ411" s="74"/>
      <c r="HK411" s="74"/>
      <c r="HL411" s="74"/>
      <c r="HM411" s="74"/>
      <c r="HN411" s="74"/>
      <c r="HO411" s="74"/>
      <c r="HP411" s="74"/>
      <c r="HQ411" s="74"/>
      <c r="HR411" s="74"/>
      <c r="HS411" s="74"/>
      <c r="HT411" s="74"/>
      <c r="HU411" s="74"/>
      <c r="HV411" s="74"/>
      <c r="HW411" s="74"/>
      <c r="HX411" s="74"/>
      <c r="HY411" s="74"/>
      <c r="HZ411" s="74"/>
      <c r="IA411" s="74"/>
      <c r="IB411" s="74"/>
      <c r="IC411" s="74"/>
      <c r="ID411" s="74"/>
      <c r="IE411" s="74"/>
      <c r="IF411" s="74"/>
      <c r="IG411" s="74"/>
      <c r="IH411" s="74"/>
      <c r="II411" s="74"/>
      <c r="IJ411" s="74"/>
      <c r="IK411" s="74"/>
      <c r="IL411" s="74"/>
      <c r="IM411" s="74"/>
      <c r="IN411" s="74"/>
      <c r="IO411" s="74"/>
      <c r="IP411" s="74"/>
      <c r="IQ411" s="74"/>
      <c r="IR411" s="74"/>
      <c r="IS411" s="74"/>
      <c r="IT411" s="74"/>
      <c r="IU411" s="74"/>
      <c r="IV411" s="74"/>
    </row>
    <row r="412" spans="1:256" s="2" customFormat="1" ht="42.75" customHeight="1">
      <c r="A412" s="90" t="s">
        <v>257</v>
      </c>
      <c r="B412" s="106" t="s">
        <v>258</v>
      </c>
      <c r="C412" s="96" t="s">
        <v>241</v>
      </c>
      <c r="D412" s="26" t="s">
        <v>22</v>
      </c>
      <c r="E412" s="24">
        <f>SUM(E413:E414)</f>
        <v>337</v>
      </c>
      <c r="F412" s="94"/>
      <c r="G412" s="91" t="s">
        <v>38</v>
      </c>
      <c r="H412" s="96" t="s">
        <v>320</v>
      </c>
      <c r="I412" s="26" t="s">
        <v>256</v>
      </c>
      <c r="J412" s="26">
        <v>714782</v>
      </c>
      <c r="K412" s="26">
        <v>3983.099</v>
      </c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CB412" s="74"/>
      <c r="CC412" s="74"/>
      <c r="CD412" s="74"/>
      <c r="CE412" s="74"/>
      <c r="CF412" s="74"/>
      <c r="CG412" s="74"/>
      <c r="CH412" s="74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  <c r="DD412" s="74"/>
      <c r="DE412" s="74"/>
      <c r="DF412" s="74"/>
      <c r="DG412" s="74"/>
      <c r="DH412" s="74"/>
      <c r="DI412" s="74"/>
      <c r="DJ412" s="74"/>
      <c r="DK412" s="74"/>
      <c r="DL412" s="74"/>
      <c r="DM412" s="74"/>
      <c r="DN412" s="74"/>
      <c r="DO412" s="74"/>
      <c r="DP412" s="74"/>
      <c r="DQ412" s="74"/>
      <c r="DR412" s="74"/>
      <c r="DS412" s="74"/>
      <c r="DT412" s="74"/>
      <c r="DU412" s="74"/>
      <c r="DV412" s="74"/>
      <c r="DW412" s="74"/>
      <c r="DX412" s="74"/>
      <c r="DY412" s="74"/>
      <c r="DZ412" s="74"/>
      <c r="EA412" s="74"/>
      <c r="EB412" s="74"/>
      <c r="EC412" s="74"/>
      <c r="ED412" s="74"/>
      <c r="EE412" s="74"/>
      <c r="EF412" s="74"/>
      <c r="EG412" s="74"/>
      <c r="EH412" s="74"/>
      <c r="EI412" s="74"/>
      <c r="EJ412" s="74"/>
      <c r="EK412" s="74"/>
      <c r="EL412" s="74"/>
      <c r="EM412" s="74"/>
      <c r="EN412" s="74"/>
      <c r="EO412" s="74"/>
      <c r="EP412" s="74"/>
      <c r="EQ412" s="74"/>
      <c r="ER412" s="74"/>
      <c r="ES412" s="74"/>
      <c r="ET412" s="74"/>
      <c r="EU412" s="74"/>
      <c r="EV412" s="74"/>
      <c r="EW412" s="74"/>
      <c r="EX412" s="74"/>
      <c r="EY412" s="74"/>
      <c r="EZ412" s="74"/>
      <c r="FA412" s="74"/>
      <c r="FB412" s="74"/>
      <c r="FC412" s="74"/>
      <c r="FD412" s="74"/>
      <c r="FE412" s="74"/>
      <c r="FF412" s="74"/>
      <c r="FG412" s="74"/>
      <c r="FH412" s="74"/>
      <c r="FI412" s="74"/>
      <c r="FJ412" s="74"/>
      <c r="FK412" s="74"/>
      <c r="FL412" s="74"/>
      <c r="FM412" s="74"/>
      <c r="FN412" s="74"/>
      <c r="FO412" s="74"/>
      <c r="FP412" s="74"/>
      <c r="FQ412" s="74"/>
      <c r="FR412" s="74"/>
      <c r="FS412" s="74"/>
      <c r="FT412" s="74"/>
      <c r="FU412" s="74"/>
      <c r="FV412" s="74"/>
      <c r="FW412" s="74"/>
      <c r="FX412" s="74"/>
      <c r="FY412" s="74"/>
      <c r="FZ412" s="74"/>
      <c r="GA412" s="74"/>
      <c r="GB412" s="74"/>
      <c r="GC412" s="74"/>
      <c r="GD412" s="74"/>
      <c r="GE412" s="74"/>
      <c r="GF412" s="74"/>
      <c r="GG412" s="74"/>
      <c r="GH412" s="74"/>
      <c r="GI412" s="74"/>
      <c r="GJ412" s="74"/>
      <c r="GK412" s="74"/>
      <c r="GL412" s="74"/>
      <c r="GM412" s="74"/>
      <c r="GN412" s="74"/>
      <c r="GO412" s="74"/>
      <c r="GP412" s="74"/>
      <c r="GQ412" s="74"/>
      <c r="GR412" s="74"/>
      <c r="GS412" s="74"/>
      <c r="GT412" s="74"/>
      <c r="GU412" s="74"/>
      <c r="GV412" s="74"/>
      <c r="GW412" s="74"/>
      <c r="GX412" s="74"/>
      <c r="GY412" s="74"/>
      <c r="GZ412" s="74"/>
      <c r="HA412" s="74"/>
      <c r="HB412" s="74"/>
      <c r="HC412" s="74"/>
      <c r="HD412" s="74"/>
      <c r="HE412" s="74"/>
      <c r="HF412" s="74"/>
      <c r="HG412" s="74"/>
      <c r="HH412" s="74"/>
      <c r="HI412" s="74"/>
      <c r="HJ412" s="74"/>
      <c r="HK412" s="74"/>
      <c r="HL412" s="74"/>
      <c r="HM412" s="74"/>
      <c r="HN412" s="74"/>
      <c r="HO412" s="74"/>
      <c r="HP412" s="74"/>
      <c r="HQ412" s="74"/>
      <c r="HR412" s="74"/>
      <c r="HS412" s="74"/>
      <c r="HT412" s="74"/>
      <c r="HU412" s="74"/>
      <c r="HV412" s="74"/>
      <c r="HW412" s="74"/>
      <c r="HX412" s="74"/>
      <c r="HY412" s="74"/>
      <c r="HZ412" s="74"/>
      <c r="IA412" s="74"/>
      <c r="IB412" s="74"/>
      <c r="IC412" s="74"/>
      <c r="ID412" s="74"/>
      <c r="IE412" s="74"/>
      <c r="IF412" s="74"/>
      <c r="IG412" s="74"/>
      <c r="IH412" s="74"/>
      <c r="II412" s="74"/>
      <c r="IJ412" s="74"/>
      <c r="IK412" s="74"/>
      <c r="IL412" s="74"/>
      <c r="IM412" s="74"/>
      <c r="IN412" s="74"/>
      <c r="IO412" s="74"/>
      <c r="IP412" s="74"/>
      <c r="IQ412" s="74"/>
      <c r="IR412" s="74"/>
      <c r="IS412" s="74"/>
      <c r="IT412" s="74"/>
      <c r="IU412" s="74"/>
      <c r="IV412" s="74"/>
    </row>
    <row r="413" spans="1:256" s="10" customFormat="1" ht="47.25" customHeight="1">
      <c r="A413" s="90"/>
      <c r="B413" s="106"/>
      <c r="C413" s="96"/>
      <c r="D413" s="24" t="s">
        <v>28</v>
      </c>
      <c r="E413" s="24">
        <v>137</v>
      </c>
      <c r="F413" s="94"/>
      <c r="G413" s="91"/>
      <c r="H413" s="96"/>
      <c r="I413" s="32" t="s">
        <v>28</v>
      </c>
      <c r="J413" s="26">
        <v>40264</v>
      </c>
      <c r="K413" s="26">
        <v>226.3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2" customFormat="1" ht="48.75" customHeight="1">
      <c r="A414" s="90"/>
      <c r="B414" s="106"/>
      <c r="C414" s="96"/>
      <c r="D414" s="24" t="s">
        <v>29</v>
      </c>
      <c r="E414" s="24">
        <v>200</v>
      </c>
      <c r="F414" s="94"/>
      <c r="G414" s="91"/>
      <c r="H414" s="96"/>
      <c r="I414" s="32" t="s">
        <v>29</v>
      </c>
      <c r="J414" s="24">
        <f>17784+13415+12983+16394</f>
        <v>60576</v>
      </c>
      <c r="K414" s="24">
        <v>372.94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CB414" s="74"/>
      <c r="CC414" s="74"/>
      <c r="CD414" s="74"/>
      <c r="CE414" s="74"/>
      <c r="CF414" s="74"/>
      <c r="CG414" s="74"/>
      <c r="CH414" s="74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  <c r="DD414" s="74"/>
      <c r="DE414" s="74"/>
      <c r="DF414" s="74"/>
      <c r="DG414" s="74"/>
      <c r="DH414" s="74"/>
      <c r="DI414" s="74"/>
      <c r="DJ414" s="74"/>
      <c r="DK414" s="74"/>
      <c r="DL414" s="74"/>
      <c r="DM414" s="74"/>
      <c r="DN414" s="74"/>
      <c r="DO414" s="74"/>
      <c r="DP414" s="74"/>
      <c r="DQ414" s="74"/>
      <c r="DR414" s="74"/>
      <c r="DS414" s="74"/>
      <c r="DT414" s="74"/>
      <c r="DU414" s="74"/>
      <c r="DV414" s="74"/>
      <c r="DW414" s="74"/>
      <c r="DX414" s="74"/>
      <c r="DY414" s="74"/>
      <c r="DZ414" s="74"/>
      <c r="EA414" s="74"/>
      <c r="EB414" s="74"/>
      <c r="EC414" s="74"/>
      <c r="ED414" s="74"/>
      <c r="EE414" s="74"/>
      <c r="EF414" s="74"/>
      <c r="EG414" s="74"/>
      <c r="EH414" s="74"/>
      <c r="EI414" s="74"/>
      <c r="EJ414" s="74"/>
      <c r="EK414" s="74"/>
      <c r="EL414" s="74"/>
      <c r="EM414" s="74"/>
      <c r="EN414" s="74"/>
      <c r="EO414" s="74"/>
      <c r="EP414" s="74"/>
      <c r="EQ414" s="74"/>
      <c r="ER414" s="74"/>
      <c r="ES414" s="74"/>
      <c r="ET414" s="74"/>
      <c r="EU414" s="74"/>
      <c r="EV414" s="74"/>
      <c r="EW414" s="74"/>
      <c r="EX414" s="74"/>
      <c r="EY414" s="74"/>
      <c r="EZ414" s="74"/>
      <c r="FA414" s="74"/>
      <c r="FB414" s="74"/>
      <c r="FC414" s="74"/>
      <c r="FD414" s="74"/>
      <c r="FE414" s="74"/>
      <c r="FF414" s="74"/>
      <c r="FG414" s="74"/>
      <c r="FH414" s="74"/>
      <c r="FI414" s="74"/>
      <c r="FJ414" s="74"/>
      <c r="FK414" s="74"/>
      <c r="FL414" s="74"/>
      <c r="FM414" s="74"/>
      <c r="FN414" s="74"/>
      <c r="FO414" s="74"/>
      <c r="FP414" s="74"/>
      <c r="FQ414" s="74"/>
      <c r="FR414" s="74"/>
      <c r="FS414" s="74"/>
      <c r="FT414" s="74"/>
      <c r="FU414" s="74"/>
      <c r="FV414" s="74"/>
      <c r="FW414" s="74"/>
      <c r="FX414" s="74"/>
      <c r="FY414" s="74"/>
      <c r="FZ414" s="74"/>
      <c r="GA414" s="74"/>
      <c r="GB414" s="74"/>
      <c r="GC414" s="74"/>
      <c r="GD414" s="74"/>
      <c r="GE414" s="74"/>
      <c r="GF414" s="74"/>
      <c r="GG414" s="74"/>
      <c r="GH414" s="74"/>
      <c r="GI414" s="74"/>
      <c r="GJ414" s="74"/>
      <c r="GK414" s="74"/>
      <c r="GL414" s="74"/>
      <c r="GM414" s="74"/>
      <c r="GN414" s="74"/>
      <c r="GO414" s="74"/>
      <c r="GP414" s="74"/>
      <c r="GQ414" s="74"/>
      <c r="GR414" s="74"/>
      <c r="GS414" s="74"/>
      <c r="GT414" s="74"/>
      <c r="GU414" s="74"/>
      <c r="GV414" s="74"/>
      <c r="GW414" s="74"/>
      <c r="GX414" s="74"/>
      <c r="GY414" s="74"/>
      <c r="GZ414" s="74"/>
      <c r="HA414" s="74"/>
      <c r="HB414" s="74"/>
      <c r="HC414" s="74"/>
      <c r="HD414" s="74"/>
      <c r="HE414" s="74"/>
      <c r="HF414" s="74"/>
      <c r="HG414" s="74"/>
      <c r="HH414" s="74"/>
      <c r="HI414" s="74"/>
      <c r="HJ414" s="74"/>
      <c r="HK414" s="74"/>
      <c r="HL414" s="74"/>
      <c r="HM414" s="74"/>
      <c r="HN414" s="74"/>
      <c r="HO414" s="74"/>
      <c r="HP414" s="74"/>
      <c r="HQ414" s="74"/>
      <c r="HR414" s="74"/>
      <c r="HS414" s="74"/>
      <c r="HT414" s="74"/>
      <c r="HU414" s="74"/>
      <c r="HV414" s="74"/>
      <c r="HW414" s="74"/>
      <c r="HX414" s="74"/>
      <c r="HY414" s="74"/>
      <c r="HZ414" s="74"/>
      <c r="IA414" s="74"/>
      <c r="IB414" s="74"/>
      <c r="IC414" s="74"/>
      <c r="ID414" s="74"/>
      <c r="IE414" s="74"/>
      <c r="IF414" s="74"/>
      <c r="IG414" s="74"/>
      <c r="IH414" s="74"/>
      <c r="II414" s="74"/>
      <c r="IJ414" s="74"/>
      <c r="IK414" s="74"/>
      <c r="IL414" s="74"/>
      <c r="IM414" s="74"/>
      <c r="IN414" s="74"/>
      <c r="IO414" s="74"/>
      <c r="IP414" s="74"/>
      <c r="IQ414" s="74"/>
      <c r="IR414" s="74"/>
      <c r="IS414" s="74"/>
      <c r="IT414" s="74"/>
      <c r="IU414" s="74"/>
      <c r="IV414" s="74"/>
    </row>
    <row r="415" spans="1:256" ht="37.5" customHeight="1">
      <c r="A415" s="90"/>
      <c r="B415" s="106"/>
      <c r="C415" s="96"/>
      <c r="D415" s="24" t="s">
        <v>30</v>
      </c>
      <c r="E415" s="24">
        <v>0</v>
      </c>
      <c r="F415" s="94"/>
      <c r="G415" s="91"/>
      <c r="H415" s="96"/>
      <c r="I415" s="32" t="s">
        <v>30</v>
      </c>
      <c r="J415" s="24">
        <v>176403</v>
      </c>
      <c r="K415" s="24">
        <v>863.2</v>
      </c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CB415" s="74"/>
      <c r="CC415" s="74"/>
      <c r="CD415" s="74"/>
      <c r="CE415" s="74"/>
      <c r="CF415" s="74"/>
      <c r="CG415" s="74"/>
      <c r="CH415" s="74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  <c r="DD415" s="74"/>
      <c r="DE415" s="74"/>
      <c r="DF415" s="74"/>
      <c r="DG415" s="74"/>
      <c r="DH415" s="74"/>
      <c r="DI415" s="74"/>
      <c r="DJ415" s="74"/>
      <c r="DK415" s="74"/>
      <c r="DL415" s="74"/>
      <c r="DM415" s="74"/>
      <c r="DN415" s="74"/>
      <c r="DO415" s="74"/>
      <c r="DP415" s="74"/>
      <c r="DQ415" s="74"/>
      <c r="DR415" s="74"/>
      <c r="DS415" s="74"/>
      <c r="DT415" s="74"/>
      <c r="DU415" s="74"/>
      <c r="DV415" s="74"/>
      <c r="DW415" s="74"/>
      <c r="DX415" s="74"/>
      <c r="DY415" s="74"/>
      <c r="DZ415" s="74"/>
      <c r="EA415" s="74"/>
      <c r="EB415" s="74"/>
      <c r="EC415" s="74"/>
      <c r="ED415" s="74"/>
      <c r="EE415" s="74"/>
      <c r="EF415" s="74"/>
      <c r="EG415" s="74"/>
      <c r="EH415" s="74"/>
      <c r="EI415" s="74"/>
      <c r="EJ415" s="74"/>
      <c r="EK415" s="74"/>
      <c r="EL415" s="74"/>
      <c r="EM415" s="74"/>
      <c r="EN415" s="74"/>
      <c r="EO415" s="74"/>
      <c r="EP415" s="74"/>
      <c r="EQ415" s="74"/>
      <c r="ER415" s="74"/>
      <c r="ES415" s="74"/>
      <c r="ET415" s="74"/>
      <c r="EU415" s="74"/>
      <c r="EV415" s="74"/>
      <c r="EW415" s="74"/>
      <c r="EX415" s="74"/>
      <c r="EY415" s="74"/>
      <c r="EZ415" s="74"/>
      <c r="FA415" s="74"/>
      <c r="FB415" s="74"/>
      <c r="FC415" s="74"/>
      <c r="FD415" s="74"/>
      <c r="FE415" s="74"/>
      <c r="FF415" s="74"/>
      <c r="FG415" s="74"/>
      <c r="FH415" s="74"/>
      <c r="FI415" s="74"/>
      <c r="FJ415" s="74"/>
      <c r="FK415" s="74"/>
      <c r="FL415" s="74"/>
      <c r="FM415" s="74"/>
      <c r="FN415" s="74"/>
      <c r="FO415" s="74"/>
      <c r="FP415" s="74"/>
      <c r="FQ415" s="74"/>
      <c r="FR415" s="74"/>
      <c r="FS415" s="74"/>
      <c r="FT415" s="74"/>
      <c r="FU415" s="74"/>
      <c r="FV415" s="74"/>
      <c r="FW415" s="74"/>
      <c r="FX415" s="74"/>
      <c r="FY415" s="74"/>
      <c r="FZ415" s="74"/>
      <c r="GA415" s="74"/>
      <c r="GB415" s="74"/>
      <c r="GC415" s="74"/>
      <c r="GD415" s="74"/>
      <c r="GE415" s="74"/>
      <c r="GF415" s="74"/>
      <c r="GG415" s="74"/>
      <c r="GH415" s="74"/>
      <c r="GI415" s="74"/>
      <c r="GJ415" s="74"/>
      <c r="GK415" s="74"/>
      <c r="GL415" s="74"/>
      <c r="GM415" s="74"/>
      <c r="GN415" s="74"/>
      <c r="GO415" s="74"/>
      <c r="GP415" s="74"/>
      <c r="GQ415" s="74"/>
      <c r="GR415" s="74"/>
      <c r="GS415" s="74"/>
      <c r="GT415" s="74"/>
      <c r="GU415" s="74"/>
      <c r="GV415" s="74"/>
      <c r="GW415" s="74"/>
      <c r="GX415" s="74"/>
      <c r="GY415" s="74"/>
      <c r="GZ415" s="74"/>
      <c r="HA415" s="74"/>
      <c r="HB415" s="74"/>
      <c r="HC415" s="74"/>
      <c r="HD415" s="74"/>
      <c r="HE415" s="74"/>
      <c r="HF415" s="74"/>
      <c r="HG415" s="74"/>
      <c r="HH415" s="74"/>
      <c r="HI415" s="74"/>
      <c r="HJ415" s="74"/>
      <c r="HK415" s="74"/>
      <c r="HL415" s="74"/>
      <c r="HM415" s="74"/>
      <c r="HN415" s="74"/>
      <c r="HO415" s="74"/>
      <c r="HP415" s="74"/>
      <c r="HQ415" s="74"/>
      <c r="HR415" s="74"/>
      <c r="HS415" s="74"/>
      <c r="HT415" s="74"/>
      <c r="HU415" s="74"/>
      <c r="HV415" s="74"/>
      <c r="HW415" s="74"/>
      <c r="HX415" s="74"/>
      <c r="HY415" s="74"/>
      <c r="HZ415" s="74"/>
      <c r="IA415" s="74"/>
      <c r="IB415" s="74"/>
      <c r="IC415" s="74"/>
      <c r="ID415" s="74"/>
      <c r="IE415" s="74"/>
      <c r="IF415" s="74"/>
      <c r="IG415" s="74"/>
      <c r="IH415" s="74"/>
      <c r="II415" s="74"/>
      <c r="IJ415" s="74"/>
      <c r="IK415" s="74"/>
      <c r="IL415" s="74"/>
      <c r="IM415" s="74"/>
      <c r="IN415" s="74"/>
      <c r="IO415" s="74"/>
      <c r="IP415" s="74"/>
      <c r="IQ415" s="74"/>
      <c r="IR415" s="74"/>
      <c r="IS415" s="74"/>
      <c r="IT415" s="74"/>
      <c r="IU415" s="74"/>
      <c r="IV415" s="74"/>
    </row>
    <row r="416" spans="1:256" ht="29.25" customHeight="1">
      <c r="A416" s="90"/>
      <c r="B416" s="106"/>
      <c r="C416" s="96"/>
      <c r="D416" s="24" t="s">
        <v>60</v>
      </c>
      <c r="E416" s="24">
        <v>0</v>
      </c>
      <c r="F416" s="94"/>
      <c r="G416" s="91"/>
      <c r="H416" s="96"/>
      <c r="I416" s="32" t="s">
        <v>31</v>
      </c>
      <c r="J416" s="24">
        <v>227171</v>
      </c>
      <c r="K416" s="24">
        <v>1252.625</v>
      </c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74"/>
      <c r="CH416" s="74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  <c r="DD416" s="74"/>
      <c r="DE416" s="74"/>
      <c r="DF416" s="74"/>
      <c r="DG416" s="74"/>
      <c r="DH416" s="74"/>
      <c r="DI416" s="74"/>
      <c r="DJ416" s="74"/>
      <c r="DK416" s="74"/>
      <c r="DL416" s="74"/>
      <c r="DM416" s="74"/>
      <c r="DN416" s="74"/>
      <c r="DO416" s="74"/>
      <c r="DP416" s="74"/>
      <c r="DQ416" s="74"/>
      <c r="DR416" s="74"/>
      <c r="DS416" s="74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4"/>
      <c r="ER416" s="74"/>
      <c r="ES416" s="74"/>
      <c r="ET416" s="74"/>
      <c r="EU416" s="74"/>
      <c r="EV416" s="74"/>
      <c r="EW416" s="74"/>
      <c r="EX416" s="74"/>
      <c r="EY416" s="74"/>
      <c r="EZ416" s="74"/>
      <c r="FA416" s="74"/>
      <c r="FB416" s="74"/>
      <c r="FC416" s="74"/>
      <c r="FD416" s="74"/>
      <c r="FE416" s="74"/>
      <c r="FF416" s="74"/>
      <c r="FG416" s="74"/>
      <c r="FH416" s="74"/>
      <c r="FI416" s="74"/>
      <c r="FJ416" s="74"/>
      <c r="FK416" s="74"/>
      <c r="FL416" s="74"/>
      <c r="FM416" s="74"/>
      <c r="FN416" s="74"/>
      <c r="FO416" s="74"/>
      <c r="FP416" s="74"/>
      <c r="FQ416" s="74"/>
      <c r="FR416" s="74"/>
      <c r="FS416" s="74"/>
      <c r="FT416" s="74"/>
      <c r="FU416" s="74"/>
      <c r="FV416" s="74"/>
      <c r="FW416" s="74"/>
      <c r="FX416" s="74"/>
      <c r="FY416" s="74"/>
      <c r="FZ416" s="74"/>
      <c r="GA416" s="74"/>
      <c r="GB416" s="74"/>
      <c r="GC416" s="74"/>
      <c r="GD416" s="74"/>
      <c r="GE416" s="74"/>
      <c r="GF416" s="74"/>
      <c r="GG416" s="74"/>
      <c r="GH416" s="74"/>
      <c r="GI416" s="74"/>
      <c r="GJ416" s="74"/>
      <c r="GK416" s="74"/>
      <c r="GL416" s="74"/>
      <c r="GM416" s="74"/>
      <c r="GN416" s="74"/>
      <c r="GO416" s="74"/>
      <c r="GP416" s="74"/>
      <c r="GQ416" s="74"/>
      <c r="GR416" s="74"/>
      <c r="GS416" s="74"/>
      <c r="GT416" s="74"/>
      <c r="GU416" s="74"/>
      <c r="GV416" s="74"/>
      <c r="GW416" s="74"/>
      <c r="GX416" s="74"/>
      <c r="GY416" s="74"/>
      <c r="GZ416" s="74"/>
      <c r="HA416" s="74"/>
      <c r="HB416" s="74"/>
      <c r="HC416" s="74"/>
      <c r="HD416" s="74"/>
      <c r="HE416" s="74"/>
      <c r="HF416" s="74"/>
      <c r="HG416" s="74"/>
      <c r="HH416" s="74"/>
      <c r="HI416" s="74"/>
      <c r="HJ416" s="74"/>
      <c r="HK416" s="74"/>
      <c r="HL416" s="74"/>
      <c r="HM416" s="74"/>
      <c r="HN416" s="74"/>
      <c r="HO416" s="74"/>
      <c r="HP416" s="74"/>
      <c r="HQ416" s="74"/>
      <c r="HR416" s="74"/>
      <c r="HS416" s="74"/>
      <c r="HT416" s="74"/>
      <c r="HU416" s="74"/>
      <c r="HV416" s="74"/>
      <c r="HW416" s="74"/>
      <c r="HX416" s="74"/>
      <c r="HY416" s="74"/>
      <c r="HZ416" s="74"/>
      <c r="IA416" s="74"/>
      <c r="IB416" s="74"/>
      <c r="IC416" s="74"/>
      <c r="ID416" s="74"/>
      <c r="IE416" s="74"/>
      <c r="IF416" s="74"/>
      <c r="IG416" s="74"/>
      <c r="IH416" s="74"/>
      <c r="II416" s="74"/>
      <c r="IJ416" s="74"/>
      <c r="IK416" s="74"/>
      <c r="IL416" s="74"/>
      <c r="IM416" s="74"/>
      <c r="IN416" s="74"/>
      <c r="IO416" s="74"/>
      <c r="IP416" s="74"/>
      <c r="IQ416" s="74"/>
      <c r="IR416" s="74"/>
      <c r="IS416" s="74"/>
      <c r="IT416" s="74"/>
      <c r="IU416" s="74"/>
      <c r="IV416" s="74"/>
    </row>
    <row r="417" spans="1:256" ht="29.25" customHeight="1">
      <c r="A417" s="90"/>
      <c r="B417" s="106"/>
      <c r="C417" s="96"/>
      <c r="D417" s="24" t="s">
        <v>294</v>
      </c>
      <c r="E417" s="24">
        <v>0</v>
      </c>
      <c r="F417" s="94"/>
      <c r="G417" s="91"/>
      <c r="H417" s="96"/>
      <c r="I417" s="70" t="s">
        <v>290</v>
      </c>
      <c r="J417" s="24">
        <v>210368</v>
      </c>
      <c r="K417" s="48">
        <v>1268.034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CB417" s="74"/>
      <c r="CC417" s="74"/>
      <c r="CD417" s="74"/>
      <c r="CE417" s="74"/>
      <c r="CF417" s="74"/>
      <c r="CG417" s="74"/>
      <c r="CH417" s="74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  <c r="DD417" s="74"/>
      <c r="DE417" s="74"/>
      <c r="DF417" s="74"/>
      <c r="DG417" s="74"/>
      <c r="DH417" s="74"/>
      <c r="DI417" s="74"/>
      <c r="DJ417" s="74"/>
      <c r="DK417" s="74"/>
      <c r="DL417" s="74"/>
      <c r="DM417" s="74"/>
      <c r="DN417" s="74"/>
      <c r="DO417" s="74"/>
      <c r="DP417" s="74"/>
      <c r="DQ417" s="74"/>
      <c r="DR417" s="74"/>
      <c r="DS417" s="74"/>
      <c r="DT417" s="74"/>
      <c r="DU417" s="74"/>
      <c r="DV417" s="74"/>
      <c r="DW417" s="74"/>
      <c r="DX417" s="74"/>
      <c r="DY417" s="74"/>
      <c r="DZ417" s="74"/>
      <c r="EA417" s="74"/>
      <c r="EB417" s="74"/>
      <c r="EC417" s="74"/>
      <c r="ED417" s="74"/>
      <c r="EE417" s="74"/>
      <c r="EF417" s="74"/>
      <c r="EG417" s="74"/>
      <c r="EH417" s="74"/>
      <c r="EI417" s="74"/>
      <c r="EJ417" s="74"/>
      <c r="EK417" s="74"/>
      <c r="EL417" s="74"/>
      <c r="EM417" s="74"/>
      <c r="EN417" s="74"/>
      <c r="EO417" s="74"/>
      <c r="EP417" s="74"/>
      <c r="EQ417" s="74"/>
      <c r="ER417" s="74"/>
      <c r="ES417" s="74"/>
      <c r="ET417" s="74"/>
      <c r="EU417" s="74"/>
      <c r="EV417" s="74"/>
      <c r="EW417" s="74"/>
      <c r="EX417" s="74"/>
      <c r="EY417" s="74"/>
      <c r="EZ417" s="74"/>
      <c r="FA417" s="74"/>
      <c r="FB417" s="74"/>
      <c r="FC417" s="74"/>
      <c r="FD417" s="74"/>
      <c r="FE417" s="74"/>
      <c r="FF417" s="74"/>
      <c r="FG417" s="74"/>
      <c r="FH417" s="74"/>
      <c r="FI417" s="74"/>
      <c r="FJ417" s="74"/>
      <c r="FK417" s="74"/>
      <c r="FL417" s="74"/>
      <c r="FM417" s="74"/>
      <c r="FN417" s="74"/>
      <c r="FO417" s="74"/>
      <c r="FP417" s="74"/>
      <c r="FQ417" s="74"/>
      <c r="FR417" s="74"/>
      <c r="FS417" s="74"/>
      <c r="FT417" s="74"/>
      <c r="FU417" s="74"/>
      <c r="FV417" s="74"/>
      <c r="FW417" s="74"/>
      <c r="FX417" s="74"/>
      <c r="FY417" s="74"/>
      <c r="FZ417" s="74"/>
      <c r="GA417" s="74"/>
      <c r="GB417" s="74"/>
      <c r="GC417" s="74"/>
      <c r="GD417" s="74"/>
      <c r="GE417" s="74"/>
      <c r="GF417" s="74"/>
      <c r="GG417" s="74"/>
      <c r="GH417" s="74"/>
      <c r="GI417" s="74"/>
      <c r="GJ417" s="74"/>
      <c r="GK417" s="74"/>
      <c r="GL417" s="74"/>
      <c r="GM417" s="74"/>
      <c r="GN417" s="74"/>
      <c r="GO417" s="74"/>
      <c r="GP417" s="74"/>
      <c r="GQ417" s="74"/>
      <c r="GR417" s="74"/>
      <c r="GS417" s="74"/>
      <c r="GT417" s="74"/>
      <c r="GU417" s="74"/>
      <c r="GV417" s="74"/>
      <c r="GW417" s="74"/>
      <c r="GX417" s="74"/>
      <c r="GY417" s="74"/>
      <c r="GZ417" s="74"/>
      <c r="HA417" s="74"/>
      <c r="HB417" s="74"/>
      <c r="HC417" s="74"/>
      <c r="HD417" s="74"/>
      <c r="HE417" s="74"/>
      <c r="HF417" s="74"/>
      <c r="HG417" s="74"/>
      <c r="HH417" s="74"/>
      <c r="HI417" s="74"/>
      <c r="HJ417" s="74"/>
      <c r="HK417" s="74"/>
      <c r="HL417" s="74"/>
      <c r="HM417" s="74"/>
      <c r="HN417" s="74"/>
      <c r="HO417" s="74"/>
      <c r="HP417" s="74"/>
      <c r="HQ417" s="74"/>
      <c r="HR417" s="74"/>
      <c r="HS417" s="74"/>
      <c r="HT417" s="74"/>
      <c r="HU417" s="74"/>
      <c r="HV417" s="74"/>
      <c r="HW417" s="74"/>
      <c r="HX417" s="74"/>
      <c r="HY417" s="74"/>
      <c r="HZ417" s="74"/>
      <c r="IA417" s="74"/>
      <c r="IB417" s="74"/>
      <c r="IC417" s="74"/>
      <c r="ID417" s="74"/>
      <c r="IE417" s="74"/>
      <c r="IF417" s="74"/>
      <c r="IG417" s="74"/>
      <c r="IH417" s="74"/>
      <c r="II417" s="74"/>
      <c r="IJ417" s="74"/>
      <c r="IK417" s="74"/>
      <c r="IL417" s="74"/>
      <c r="IM417" s="74"/>
      <c r="IN417" s="74"/>
      <c r="IO417" s="74"/>
      <c r="IP417" s="74"/>
      <c r="IQ417" s="74"/>
      <c r="IR417" s="74"/>
      <c r="IS417" s="74"/>
      <c r="IT417" s="74"/>
      <c r="IU417" s="74"/>
      <c r="IV417" s="74"/>
    </row>
    <row r="418" spans="1:256" ht="35.25" customHeight="1">
      <c r="A418" s="90" t="s">
        <v>259</v>
      </c>
      <c r="B418" s="106" t="s">
        <v>260</v>
      </c>
      <c r="C418" s="96" t="s">
        <v>241</v>
      </c>
      <c r="D418" s="26" t="s">
        <v>22</v>
      </c>
      <c r="E418" s="24">
        <v>337</v>
      </c>
      <c r="F418" s="93"/>
      <c r="G418" s="24" t="s">
        <v>38</v>
      </c>
      <c r="H418" s="110"/>
      <c r="I418" s="26" t="s">
        <v>256</v>
      </c>
      <c r="J418" s="26">
        <v>413923.6</v>
      </c>
      <c r="K418" s="26">
        <v>1828.5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CB418" s="74"/>
      <c r="CC418" s="74"/>
      <c r="CD418" s="74"/>
      <c r="CE418" s="74"/>
      <c r="CF418" s="74"/>
      <c r="CG418" s="74"/>
      <c r="CH418" s="74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  <c r="DD418" s="74"/>
      <c r="DE418" s="74"/>
      <c r="DF418" s="74"/>
      <c r="DG418" s="74"/>
      <c r="DH418" s="74"/>
      <c r="DI418" s="74"/>
      <c r="DJ418" s="74"/>
      <c r="DK418" s="74"/>
      <c r="DL418" s="74"/>
      <c r="DM418" s="74"/>
      <c r="DN418" s="74"/>
      <c r="DO418" s="74"/>
      <c r="DP418" s="74"/>
      <c r="DQ418" s="74"/>
      <c r="DR418" s="74"/>
      <c r="DS418" s="74"/>
      <c r="DT418" s="74"/>
      <c r="DU418" s="74"/>
      <c r="DV418" s="74"/>
      <c r="DW418" s="74"/>
      <c r="DX418" s="74"/>
      <c r="DY418" s="74"/>
      <c r="DZ418" s="74"/>
      <c r="EA418" s="74"/>
      <c r="EB418" s="74"/>
      <c r="EC418" s="74"/>
      <c r="ED418" s="74"/>
      <c r="EE418" s="74"/>
      <c r="EF418" s="74"/>
      <c r="EG418" s="74"/>
      <c r="EH418" s="74"/>
      <c r="EI418" s="74"/>
      <c r="EJ418" s="74"/>
      <c r="EK418" s="74"/>
      <c r="EL418" s="74"/>
      <c r="EM418" s="74"/>
      <c r="EN418" s="74"/>
      <c r="EO418" s="74"/>
      <c r="EP418" s="74"/>
      <c r="EQ418" s="74"/>
      <c r="ER418" s="74"/>
      <c r="ES418" s="74"/>
      <c r="ET418" s="74"/>
      <c r="EU418" s="74"/>
      <c r="EV418" s="74"/>
      <c r="EW418" s="74"/>
      <c r="EX418" s="74"/>
      <c r="EY418" s="74"/>
      <c r="EZ418" s="74"/>
      <c r="FA418" s="74"/>
      <c r="FB418" s="74"/>
      <c r="FC418" s="74"/>
      <c r="FD418" s="74"/>
      <c r="FE418" s="74"/>
      <c r="FF418" s="74"/>
      <c r="FG418" s="74"/>
      <c r="FH418" s="74"/>
      <c r="FI418" s="74"/>
      <c r="FJ418" s="74"/>
      <c r="FK418" s="74"/>
      <c r="FL418" s="74"/>
      <c r="FM418" s="74"/>
      <c r="FN418" s="74"/>
      <c r="FO418" s="74"/>
      <c r="FP418" s="74"/>
      <c r="FQ418" s="74"/>
      <c r="FR418" s="74"/>
      <c r="FS418" s="74"/>
      <c r="FT418" s="74"/>
      <c r="FU418" s="74"/>
      <c r="FV418" s="74"/>
      <c r="FW418" s="74"/>
      <c r="FX418" s="74"/>
      <c r="FY418" s="74"/>
      <c r="FZ418" s="74"/>
      <c r="GA418" s="74"/>
      <c r="GB418" s="74"/>
      <c r="GC418" s="74"/>
      <c r="GD418" s="74"/>
      <c r="GE418" s="74"/>
      <c r="GF418" s="74"/>
      <c r="GG418" s="74"/>
      <c r="GH418" s="74"/>
      <c r="GI418" s="74"/>
      <c r="GJ418" s="74"/>
      <c r="GK418" s="74"/>
      <c r="GL418" s="74"/>
      <c r="GM418" s="74"/>
      <c r="GN418" s="74"/>
      <c r="GO418" s="74"/>
      <c r="GP418" s="74"/>
      <c r="GQ418" s="74"/>
      <c r="GR418" s="74"/>
      <c r="GS418" s="74"/>
      <c r="GT418" s="74"/>
      <c r="GU418" s="74"/>
      <c r="GV418" s="74"/>
      <c r="GW418" s="74"/>
      <c r="GX418" s="74"/>
      <c r="GY418" s="74"/>
      <c r="GZ418" s="74"/>
      <c r="HA418" s="74"/>
      <c r="HB418" s="74"/>
      <c r="HC418" s="74"/>
      <c r="HD418" s="74"/>
      <c r="HE418" s="74"/>
      <c r="HF418" s="74"/>
      <c r="HG418" s="74"/>
      <c r="HH418" s="74"/>
      <c r="HI418" s="74"/>
      <c r="HJ418" s="74"/>
      <c r="HK418" s="74"/>
      <c r="HL418" s="74"/>
      <c r="HM418" s="74"/>
      <c r="HN418" s="74"/>
      <c r="HO418" s="74"/>
      <c r="HP418" s="74"/>
      <c r="HQ418" s="74"/>
      <c r="HR418" s="74"/>
      <c r="HS418" s="74"/>
      <c r="HT418" s="74"/>
      <c r="HU418" s="74"/>
      <c r="HV418" s="74"/>
      <c r="HW418" s="74"/>
      <c r="HX418" s="74"/>
      <c r="HY418" s="74"/>
      <c r="HZ418" s="74"/>
      <c r="IA418" s="74"/>
      <c r="IB418" s="74"/>
      <c r="IC418" s="74"/>
      <c r="ID418" s="74"/>
      <c r="IE418" s="74"/>
      <c r="IF418" s="74"/>
      <c r="IG418" s="74"/>
      <c r="IH418" s="74"/>
      <c r="II418" s="74"/>
      <c r="IJ418" s="74"/>
      <c r="IK418" s="74"/>
      <c r="IL418" s="74"/>
      <c r="IM418" s="74"/>
      <c r="IN418" s="74"/>
      <c r="IO418" s="74"/>
      <c r="IP418" s="74"/>
      <c r="IQ418" s="74"/>
      <c r="IR418" s="74"/>
      <c r="IS418" s="74"/>
      <c r="IT418" s="74"/>
      <c r="IU418" s="74"/>
      <c r="IV418" s="74"/>
    </row>
    <row r="419" spans="1:256" ht="31.5" customHeight="1">
      <c r="A419" s="90"/>
      <c r="B419" s="106"/>
      <c r="C419" s="96"/>
      <c r="D419" s="24" t="s">
        <v>28</v>
      </c>
      <c r="E419" s="24">
        <v>137</v>
      </c>
      <c r="F419" s="93"/>
      <c r="G419" s="24"/>
      <c r="H419" s="110"/>
      <c r="I419" s="26" t="s">
        <v>28</v>
      </c>
      <c r="J419" s="28">
        <v>52956.68</v>
      </c>
      <c r="K419" s="28">
        <v>291.77</v>
      </c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CB419" s="74"/>
      <c r="CC419" s="74"/>
      <c r="CD419" s="74"/>
      <c r="CE419" s="74"/>
      <c r="CF419" s="74"/>
      <c r="CG419" s="74"/>
      <c r="CH419" s="74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  <c r="DD419" s="74"/>
      <c r="DE419" s="74"/>
      <c r="DF419" s="74"/>
      <c r="DG419" s="74"/>
      <c r="DH419" s="74"/>
      <c r="DI419" s="74"/>
      <c r="DJ419" s="74"/>
      <c r="DK419" s="74"/>
      <c r="DL419" s="74"/>
      <c r="DM419" s="74"/>
      <c r="DN419" s="74"/>
      <c r="DO419" s="74"/>
      <c r="DP419" s="74"/>
      <c r="DQ419" s="74"/>
      <c r="DR419" s="74"/>
      <c r="DS419" s="74"/>
      <c r="DT419" s="74"/>
      <c r="DU419" s="74"/>
      <c r="DV419" s="74"/>
      <c r="DW419" s="74"/>
      <c r="DX419" s="74"/>
      <c r="DY419" s="74"/>
      <c r="DZ419" s="74"/>
      <c r="EA419" s="74"/>
      <c r="EB419" s="74"/>
      <c r="EC419" s="74"/>
      <c r="ED419" s="74"/>
      <c r="EE419" s="74"/>
      <c r="EF419" s="74"/>
      <c r="EG419" s="74"/>
      <c r="EH419" s="74"/>
      <c r="EI419" s="74"/>
      <c r="EJ419" s="74"/>
      <c r="EK419" s="74"/>
      <c r="EL419" s="74"/>
      <c r="EM419" s="74"/>
      <c r="EN419" s="74"/>
      <c r="EO419" s="74"/>
      <c r="EP419" s="74"/>
      <c r="EQ419" s="74"/>
      <c r="ER419" s="74"/>
      <c r="ES419" s="74"/>
      <c r="ET419" s="74"/>
      <c r="EU419" s="74"/>
      <c r="EV419" s="74"/>
      <c r="EW419" s="74"/>
      <c r="EX419" s="74"/>
      <c r="EY419" s="74"/>
      <c r="EZ419" s="74"/>
      <c r="FA419" s="74"/>
      <c r="FB419" s="74"/>
      <c r="FC419" s="74"/>
      <c r="FD419" s="74"/>
      <c r="FE419" s="74"/>
      <c r="FF419" s="74"/>
      <c r="FG419" s="74"/>
      <c r="FH419" s="74"/>
      <c r="FI419" s="74"/>
      <c r="FJ419" s="74"/>
      <c r="FK419" s="74"/>
      <c r="FL419" s="74"/>
      <c r="FM419" s="74"/>
      <c r="FN419" s="74"/>
      <c r="FO419" s="74"/>
      <c r="FP419" s="74"/>
      <c r="FQ419" s="74"/>
      <c r="FR419" s="74"/>
      <c r="FS419" s="74"/>
      <c r="FT419" s="74"/>
      <c r="FU419" s="74"/>
      <c r="FV419" s="74"/>
      <c r="FW419" s="74"/>
      <c r="FX419" s="74"/>
      <c r="FY419" s="74"/>
      <c r="FZ419" s="74"/>
      <c r="GA419" s="74"/>
      <c r="GB419" s="74"/>
      <c r="GC419" s="74"/>
      <c r="GD419" s="74"/>
      <c r="GE419" s="74"/>
      <c r="GF419" s="74"/>
      <c r="GG419" s="74"/>
      <c r="GH419" s="74"/>
      <c r="GI419" s="74"/>
      <c r="GJ419" s="74"/>
      <c r="GK419" s="74"/>
      <c r="GL419" s="74"/>
      <c r="GM419" s="74"/>
      <c r="GN419" s="74"/>
      <c r="GO419" s="74"/>
      <c r="GP419" s="74"/>
      <c r="GQ419" s="74"/>
      <c r="GR419" s="74"/>
      <c r="GS419" s="74"/>
      <c r="GT419" s="74"/>
      <c r="GU419" s="74"/>
      <c r="GV419" s="74"/>
      <c r="GW419" s="74"/>
      <c r="GX419" s="74"/>
      <c r="GY419" s="74"/>
      <c r="GZ419" s="74"/>
      <c r="HA419" s="74"/>
      <c r="HB419" s="74"/>
      <c r="HC419" s="74"/>
      <c r="HD419" s="74"/>
      <c r="HE419" s="74"/>
      <c r="HF419" s="74"/>
      <c r="HG419" s="74"/>
      <c r="HH419" s="74"/>
      <c r="HI419" s="74"/>
      <c r="HJ419" s="74"/>
      <c r="HK419" s="74"/>
      <c r="HL419" s="74"/>
      <c r="HM419" s="74"/>
      <c r="HN419" s="74"/>
      <c r="HO419" s="74"/>
      <c r="HP419" s="74"/>
      <c r="HQ419" s="74"/>
      <c r="HR419" s="74"/>
      <c r="HS419" s="74"/>
      <c r="HT419" s="74"/>
      <c r="HU419" s="74"/>
      <c r="HV419" s="74"/>
      <c r="HW419" s="74"/>
      <c r="HX419" s="74"/>
      <c r="HY419" s="74"/>
      <c r="HZ419" s="74"/>
      <c r="IA419" s="74"/>
      <c r="IB419" s="74"/>
      <c r="IC419" s="74"/>
      <c r="ID419" s="74"/>
      <c r="IE419" s="74"/>
      <c r="IF419" s="74"/>
      <c r="IG419" s="74"/>
      <c r="IH419" s="74"/>
      <c r="II419" s="74"/>
      <c r="IJ419" s="74"/>
      <c r="IK419" s="74"/>
      <c r="IL419" s="74"/>
      <c r="IM419" s="74"/>
      <c r="IN419" s="74"/>
      <c r="IO419" s="74"/>
      <c r="IP419" s="74"/>
      <c r="IQ419" s="74"/>
      <c r="IR419" s="74"/>
      <c r="IS419" s="74"/>
      <c r="IT419" s="74"/>
      <c r="IU419" s="74"/>
      <c r="IV419" s="74"/>
    </row>
    <row r="420" spans="1:256" ht="39" customHeight="1">
      <c r="A420" s="90"/>
      <c r="B420" s="106"/>
      <c r="C420" s="96"/>
      <c r="D420" s="24" t="s">
        <v>29</v>
      </c>
      <c r="E420" s="24">
        <v>0</v>
      </c>
      <c r="F420" s="93"/>
      <c r="G420" s="24"/>
      <c r="H420" s="110"/>
      <c r="I420" s="26" t="s">
        <v>29</v>
      </c>
      <c r="J420" s="28">
        <f>17784+17981.6+18179.2+18179.2</f>
        <v>72124</v>
      </c>
      <c r="K420" s="28">
        <f>92.7+94.67+95.71+95.71</f>
        <v>378.78999999999996</v>
      </c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  <c r="FS420" s="74"/>
      <c r="FT420" s="74"/>
      <c r="FU420" s="74"/>
      <c r="FV420" s="74"/>
      <c r="FW420" s="74"/>
      <c r="FX420" s="74"/>
      <c r="FY420" s="74"/>
      <c r="FZ420" s="74"/>
      <c r="GA420" s="74"/>
      <c r="GB420" s="74"/>
      <c r="GC420" s="74"/>
      <c r="GD420" s="74"/>
      <c r="GE420" s="74"/>
      <c r="GF420" s="74"/>
      <c r="GG420" s="74"/>
      <c r="GH420" s="74"/>
      <c r="GI420" s="74"/>
      <c r="GJ420" s="74"/>
      <c r="GK420" s="74"/>
      <c r="GL420" s="74"/>
      <c r="GM420" s="74"/>
      <c r="GN420" s="74"/>
      <c r="GO420" s="74"/>
      <c r="GP420" s="74"/>
      <c r="GQ420" s="74"/>
      <c r="GR420" s="74"/>
      <c r="GS420" s="74"/>
      <c r="GT420" s="74"/>
      <c r="GU420" s="74"/>
      <c r="GV420" s="74"/>
      <c r="GW420" s="74"/>
      <c r="GX420" s="74"/>
      <c r="GY420" s="74"/>
      <c r="GZ420" s="74"/>
      <c r="HA420" s="74"/>
      <c r="HB420" s="74"/>
      <c r="HC420" s="74"/>
      <c r="HD420" s="74"/>
      <c r="HE420" s="74"/>
      <c r="HF420" s="74"/>
      <c r="HG420" s="74"/>
      <c r="HH420" s="74"/>
      <c r="HI420" s="74"/>
      <c r="HJ420" s="74"/>
      <c r="HK420" s="74"/>
      <c r="HL420" s="74"/>
      <c r="HM420" s="74"/>
      <c r="HN420" s="74"/>
      <c r="HO420" s="74"/>
      <c r="HP420" s="74"/>
      <c r="HQ420" s="74"/>
      <c r="HR420" s="74"/>
      <c r="HS420" s="74"/>
      <c r="HT420" s="74"/>
      <c r="HU420" s="74"/>
      <c r="HV420" s="74"/>
      <c r="HW420" s="74"/>
      <c r="HX420" s="74"/>
      <c r="HY420" s="74"/>
      <c r="HZ420" s="74"/>
      <c r="IA420" s="74"/>
      <c r="IB420" s="74"/>
      <c r="IC420" s="74"/>
      <c r="ID420" s="74"/>
      <c r="IE420" s="74"/>
      <c r="IF420" s="74"/>
      <c r="IG420" s="74"/>
      <c r="IH420" s="74"/>
      <c r="II420" s="74"/>
      <c r="IJ420" s="74"/>
      <c r="IK420" s="74"/>
      <c r="IL420" s="74"/>
      <c r="IM420" s="74"/>
      <c r="IN420" s="74"/>
      <c r="IO420" s="74"/>
      <c r="IP420" s="74"/>
      <c r="IQ420" s="74"/>
      <c r="IR420" s="74"/>
      <c r="IS420" s="74"/>
      <c r="IT420" s="74"/>
      <c r="IU420" s="74"/>
      <c r="IV420" s="74"/>
    </row>
    <row r="421" spans="1:256" ht="48" customHeight="1">
      <c r="A421" s="90"/>
      <c r="B421" s="106"/>
      <c r="C421" s="96"/>
      <c r="D421" s="24" t="s">
        <v>30</v>
      </c>
      <c r="E421" s="24">
        <v>200</v>
      </c>
      <c r="F421" s="93"/>
      <c r="G421" s="24" t="s">
        <v>261</v>
      </c>
      <c r="H421" s="110"/>
      <c r="I421" s="32" t="s">
        <v>30</v>
      </c>
      <c r="J421" s="28">
        <v>72321.6</v>
      </c>
      <c r="K421" s="28">
        <v>273.73</v>
      </c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CB421" s="74"/>
      <c r="CC421" s="74"/>
      <c r="CD421" s="74"/>
      <c r="CE421" s="74"/>
      <c r="CF421" s="74"/>
      <c r="CG421" s="74"/>
      <c r="CH421" s="74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  <c r="DD421" s="74"/>
      <c r="DE421" s="74"/>
      <c r="DF421" s="74"/>
      <c r="DG421" s="74"/>
      <c r="DH421" s="74"/>
      <c r="DI421" s="74"/>
      <c r="DJ421" s="74"/>
      <c r="DK421" s="74"/>
      <c r="DL421" s="74"/>
      <c r="DM421" s="74"/>
      <c r="DN421" s="74"/>
      <c r="DO421" s="74"/>
      <c r="DP421" s="74"/>
      <c r="DQ421" s="74"/>
      <c r="DR421" s="74"/>
      <c r="DS421" s="74"/>
      <c r="DT421" s="74"/>
      <c r="DU421" s="74"/>
      <c r="DV421" s="74"/>
      <c r="DW421" s="74"/>
      <c r="DX421" s="74"/>
      <c r="DY421" s="74"/>
      <c r="DZ421" s="74"/>
      <c r="EA421" s="74"/>
      <c r="EB421" s="74"/>
      <c r="EC421" s="74"/>
      <c r="ED421" s="74"/>
      <c r="EE421" s="74"/>
      <c r="EF421" s="74"/>
      <c r="EG421" s="74"/>
      <c r="EH421" s="74"/>
      <c r="EI421" s="74"/>
      <c r="EJ421" s="74"/>
      <c r="EK421" s="74"/>
      <c r="EL421" s="74"/>
      <c r="EM421" s="74"/>
      <c r="EN421" s="74"/>
      <c r="EO421" s="74"/>
      <c r="EP421" s="74"/>
      <c r="EQ421" s="74"/>
      <c r="ER421" s="74"/>
      <c r="ES421" s="74"/>
      <c r="ET421" s="74"/>
      <c r="EU421" s="74"/>
      <c r="EV421" s="74"/>
      <c r="EW421" s="74"/>
      <c r="EX421" s="74"/>
      <c r="EY421" s="74"/>
      <c r="EZ421" s="74"/>
      <c r="FA421" s="74"/>
      <c r="FB421" s="74"/>
      <c r="FC421" s="74"/>
      <c r="FD421" s="74"/>
      <c r="FE421" s="74"/>
      <c r="FF421" s="74"/>
      <c r="FG421" s="74"/>
      <c r="FH421" s="74"/>
      <c r="FI421" s="74"/>
      <c r="FJ421" s="74"/>
      <c r="FK421" s="74"/>
      <c r="FL421" s="74"/>
      <c r="FM421" s="74"/>
      <c r="FN421" s="74"/>
      <c r="FO421" s="74"/>
      <c r="FP421" s="74"/>
      <c r="FQ421" s="74"/>
      <c r="FR421" s="74"/>
      <c r="FS421" s="74"/>
      <c r="FT421" s="74"/>
      <c r="FU421" s="74"/>
      <c r="FV421" s="74"/>
      <c r="FW421" s="74"/>
      <c r="FX421" s="74"/>
      <c r="FY421" s="74"/>
      <c r="FZ421" s="74"/>
      <c r="GA421" s="74"/>
      <c r="GB421" s="74"/>
      <c r="GC421" s="74"/>
      <c r="GD421" s="74"/>
      <c r="GE421" s="74"/>
      <c r="GF421" s="74"/>
      <c r="GG421" s="74"/>
      <c r="GH421" s="74"/>
      <c r="GI421" s="74"/>
      <c r="GJ421" s="74"/>
      <c r="GK421" s="74"/>
      <c r="GL421" s="74"/>
      <c r="GM421" s="74"/>
      <c r="GN421" s="74"/>
      <c r="GO421" s="74"/>
      <c r="GP421" s="74"/>
      <c r="GQ421" s="74"/>
      <c r="GR421" s="74"/>
      <c r="GS421" s="74"/>
      <c r="GT421" s="74"/>
      <c r="GU421" s="74"/>
      <c r="GV421" s="74"/>
      <c r="GW421" s="74"/>
      <c r="GX421" s="74"/>
      <c r="GY421" s="74"/>
      <c r="GZ421" s="74"/>
      <c r="HA421" s="74"/>
      <c r="HB421" s="74"/>
      <c r="HC421" s="74"/>
      <c r="HD421" s="74"/>
      <c r="HE421" s="74"/>
      <c r="HF421" s="74"/>
      <c r="HG421" s="74"/>
      <c r="HH421" s="74"/>
      <c r="HI421" s="74"/>
      <c r="HJ421" s="74"/>
      <c r="HK421" s="74"/>
      <c r="HL421" s="74"/>
      <c r="HM421" s="74"/>
      <c r="HN421" s="74"/>
      <c r="HO421" s="74"/>
      <c r="HP421" s="74"/>
      <c r="HQ421" s="74"/>
      <c r="HR421" s="74"/>
      <c r="HS421" s="74"/>
      <c r="HT421" s="74"/>
      <c r="HU421" s="74"/>
      <c r="HV421" s="74"/>
      <c r="HW421" s="74"/>
      <c r="HX421" s="74"/>
      <c r="HY421" s="74"/>
      <c r="HZ421" s="74"/>
      <c r="IA421" s="74"/>
      <c r="IB421" s="74"/>
      <c r="IC421" s="74"/>
      <c r="ID421" s="74"/>
      <c r="IE421" s="74"/>
      <c r="IF421" s="74"/>
      <c r="IG421" s="74"/>
      <c r="IH421" s="74"/>
      <c r="II421" s="74"/>
      <c r="IJ421" s="74"/>
      <c r="IK421" s="74"/>
      <c r="IL421" s="74"/>
      <c r="IM421" s="74"/>
      <c r="IN421" s="74"/>
      <c r="IO421" s="74"/>
      <c r="IP421" s="74"/>
      <c r="IQ421" s="74"/>
      <c r="IR421" s="74"/>
      <c r="IS421" s="74"/>
      <c r="IT421" s="74"/>
      <c r="IU421" s="74"/>
      <c r="IV421" s="74"/>
    </row>
    <row r="422" spans="1:256" ht="35.25" customHeight="1">
      <c r="A422" s="90"/>
      <c r="B422" s="106"/>
      <c r="C422" s="96"/>
      <c r="D422" s="24" t="s">
        <v>60</v>
      </c>
      <c r="E422" s="24">
        <v>0</v>
      </c>
      <c r="F422" s="93"/>
      <c r="G422" s="24"/>
      <c r="H422" s="110"/>
      <c r="I422" s="32" t="s">
        <v>34</v>
      </c>
      <c r="J422" s="28">
        <v>72124</v>
      </c>
      <c r="K422" s="28">
        <v>300.19</v>
      </c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CB422" s="74"/>
      <c r="CC422" s="74"/>
      <c r="CD422" s="74"/>
      <c r="CE422" s="74"/>
      <c r="CF422" s="74"/>
      <c r="CG422" s="74"/>
      <c r="CH422" s="74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  <c r="DD422" s="74"/>
      <c r="DE422" s="74"/>
      <c r="DF422" s="74"/>
      <c r="DG422" s="74"/>
      <c r="DH422" s="74"/>
      <c r="DI422" s="74"/>
      <c r="DJ422" s="74"/>
      <c r="DK422" s="74"/>
      <c r="DL422" s="74"/>
      <c r="DM422" s="74"/>
      <c r="DN422" s="74"/>
      <c r="DO422" s="74"/>
      <c r="DP422" s="74"/>
      <c r="DQ422" s="74"/>
      <c r="DR422" s="74"/>
      <c r="DS422" s="74"/>
      <c r="DT422" s="74"/>
      <c r="DU422" s="74"/>
      <c r="DV422" s="74"/>
      <c r="DW422" s="74"/>
      <c r="DX422" s="74"/>
      <c r="DY422" s="74"/>
      <c r="DZ422" s="74"/>
      <c r="EA422" s="74"/>
      <c r="EB422" s="74"/>
      <c r="EC422" s="74"/>
      <c r="ED422" s="74"/>
      <c r="EE422" s="74"/>
      <c r="EF422" s="74"/>
      <c r="EG422" s="74"/>
      <c r="EH422" s="74"/>
      <c r="EI422" s="74"/>
      <c r="EJ422" s="74"/>
      <c r="EK422" s="74"/>
      <c r="EL422" s="74"/>
      <c r="EM422" s="74"/>
      <c r="EN422" s="74"/>
      <c r="EO422" s="74"/>
      <c r="EP422" s="74"/>
      <c r="EQ422" s="74"/>
      <c r="ER422" s="74"/>
      <c r="ES422" s="74"/>
      <c r="ET422" s="74"/>
      <c r="EU422" s="74"/>
      <c r="EV422" s="74"/>
      <c r="EW422" s="74"/>
      <c r="EX422" s="74"/>
      <c r="EY422" s="74"/>
      <c r="EZ422" s="74"/>
      <c r="FA422" s="74"/>
      <c r="FB422" s="74"/>
      <c r="FC422" s="74"/>
      <c r="FD422" s="74"/>
      <c r="FE422" s="74"/>
      <c r="FF422" s="74"/>
      <c r="FG422" s="74"/>
      <c r="FH422" s="74"/>
      <c r="FI422" s="74"/>
      <c r="FJ422" s="74"/>
      <c r="FK422" s="74"/>
      <c r="FL422" s="74"/>
      <c r="FM422" s="74"/>
      <c r="FN422" s="74"/>
      <c r="FO422" s="74"/>
      <c r="FP422" s="74"/>
      <c r="FQ422" s="74"/>
      <c r="FR422" s="74"/>
      <c r="FS422" s="74"/>
      <c r="FT422" s="74"/>
      <c r="FU422" s="74"/>
      <c r="FV422" s="74"/>
      <c r="FW422" s="74"/>
      <c r="FX422" s="74"/>
      <c r="FY422" s="74"/>
      <c r="FZ422" s="74"/>
      <c r="GA422" s="74"/>
      <c r="GB422" s="74"/>
      <c r="GC422" s="74"/>
      <c r="GD422" s="74"/>
      <c r="GE422" s="74"/>
      <c r="GF422" s="74"/>
      <c r="GG422" s="74"/>
      <c r="GH422" s="74"/>
      <c r="GI422" s="74"/>
      <c r="GJ422" s="74"/>
      <c r="GK422" s="74"/>
      <c r="GL422" s="74"/>
      <c r="GM422" s="74"/>
      <c r="GN422" s="74"/>
      <c r="GO422" s="74"/>
      <c r="GP422" s="74"/>
      <c r="GQ422" s="74"/>
      <c r="GR422" s="74"/>
      <c r="GS422" s="74"/>
      <c r="GT422" s="74"/>
      <c r="GU422" s="74"/>
      <c r="GV422" s="74"/>
      <c r="GW422" s="74"/>
      <c r="GX422" s="74"/>
      <c r="GY422" s="74"/>
      <c r="GZ422" s="74"/>
      <c r="HA422" s="74"/>
      <c r="HB422" s="74"/>
      <c r="HC422" s="74"/>
      <c r="HD422" s="74"/>
      <c r="HE422" s="74"/>
      <c r="HF422" s="74"/>
      <c r="HG422" s="74"/>
      <c r="HH422" s="74"/>
      <c r="HI422" s="74"/>
      <c r="HJ422" s="74"/>
      <c r="HK422" s="74"/>
      <c r="HL422" s="74"/>
      <c r="HM422" s="74"/>
      <c r="HN422" s="74"/>
      <c r="HO422" s="74"/>
      <c r="HP422" s="74"/>
      <c r="HQ422" s="74"/>
      <c r="HR422" s="74"/>
      <c r="HS422" s="74"/>
      <c r="HT422" s="74"/>
      <c r="HU422" s="74"/>
      <c r="HV422" s="74"/>
      <c r="HW422" s="74"/>
      <c r="HX422" s="74"/>
      <c r="HY422" s="74"/>
      <c r="HZ422" s="74"/>
      <c r="IA422" s="74"/>
      <c r="IB422" s="74"/>
      <c r="IC422" s="74"/>
      <c r="ID422" s="74"/>
      <c r="IE422" s="74"/>
      <c r="IF422" s="74"/>
      <c r="IG422" s="74"/>
      <c r="IH422" s="74"/>
      <c r="II422" s="74"/>
      <c r="IJ422" s="74"/>
      <c r="IK422" s="74"/>
      <c r="IL422" s="74"/>
      <c r="IM422" s="74"/>
      <c r="IN422" s="74"/>
      <c r="IO422" s="74"/>
      <c r="IP422" s="74"/>
      <c r="IQ422" s="74"/>
      <c r="IR422" s="74"/>
      <c r="IS422" s="74"/>
      <c r="IT422" s="74"/>
      <c r="IU422" s="74"/>
      <c r="IV422" s="74"/>
    </row>
    <row r="423" spans="1:256" ht="35.25" customHeight="1">
      <c r="A423" s="90"/>
      <c r="B423" s="106"/>
      <c r="C423" s="96"/>
      <c r="D423" s="24" t="s">
        <v>294</v>
      </c>
      <c r="E423" s="24">
        <v>0</v>
      </c>
      <c r="F423" s="93"/>
      <c r="G423" s="24"/>
      <c r="H423" s="110"/>
      <c r="I423" s="32" t="s">
        <v>311</v>
      </c>
      <c r="J423" s="28">
        <v>144397.32</v>
      </c>
      <c r="K423" s="28">
        <v>584.03</v>
      </c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  <c r="DR423" s="74"/>
      <c r="DS423" s="74"/>
      <c r="DT423" s="74"/>
      <c r="DU423" s="74"/>
      <c r="DV423" s="74"/>
      <c r="DW423" s="74"/>
      <c r="DX423" s="74"/>
      <c r="DY423" s="74"/>
      <c r="DZ423" s="74"/>
      <c r="EA423" s="74"/>
      <c r="EB423" s="74"/>
      <c r="EC423" s="74"/>
      <c r="ED423" s="74"/>
      <c r="EE423" s="74"/>
      <c r="EF423" s="74"/>
      <c r="EG423" s="74"/>
      <c r="EH423" s="74"/>
      <c r="EI423" s="74"/>
      <c r="EJ423" s="74"/>
      <c r="EK423" s="74"/>
      <c r="EL423" s="74"/>
      <c r="EM423" s="74"/>
      <c r="EN423" s="74"/>
      <c r="EO423" s="74"/>
      <c r="EP423" s="74"/>
      <c r="EQ423" s="74"/>
      <c r="ER423" s="74"/>
      <c r="ES423" s="74"/>
      <c r="ET423" s="74"/>
      <c r="EU423" s="74"/>
      <c r="EV423" s="74"/>
      <c r="EW423" s="74"/>
      <c r="EX423" s="74"/>
      <c r="EY423" s="74"/>
      <c r="EZ423" s="74"/>
      <c r="FA423" s="74"/>
      <c r="FB423" s="74"/>
      <c r="FC423" s="74"/>
      <c r="FD423" s="74"/>
      <c r="FE423" s="74"/>
      <c r="FF423" s="74"/>
      <c r="FG423" s="74"/>
      <c r="FH423" s="74"/>
      <c r="FI423" s="74"/>
      <c r="FJ423" s="74"/>
      <c r="FK423" s="74"/>
      <c r="FL423" s="74"/>
      <c r="FM423" s="74"/>
      <c r="FN423" s="74"/>
      <c r="FO423" s="74"/>
      <c r="FP423" s="74"/>
      <c r="FQ423" s="74"/>
      <c r="FR423" s="74"/>
      <c r="FS423" s="74"/>
      <c r="FT423" s="74"/>
      <c r="FU423" s="74"/>
      <c r="FV423" s="74"/>
      <c r="FW423" s="74"/>
      <c r="FX423" s="74"/>
      <c r="FY423" s="74"/>
      <c r="FZ423" s="74"/>
      <c r="GA423" s="74"/>
      <c r="GB423" s="74"/>
      <c r="GC423" s="74"/>
      <c r="GD423" s="74"/>
      <c r="GE423" s="74"/>
      <c r="GF423" s="74"/>
      <c r="GG423" s="74"/>
      <c r="GH423" s="74"/>
      <c r="GI423" s="74"/>
      <c r="GJ423" s="74"/>
      <c r="GK423" s="74"/>
      <c r="GL423" s="74"/>
      <c r="GM423" s="74"/>
      <c r="GN423" s="74"/>
      <c r="GO423" s="74"/>
      <c r="GP423" s="74"/>
      <c r="GQ423" s="74"/>
      <c r="GR423" s="74"/>
      <c r="GS423" s="74"/>
      <c r="GT423" s="74"/>
      <c r="GU423" s="74"/>
      <c r="GV423" s="74"/>
      <c r="GW423" s="74"/>
      <c r="GX423" s="74"/>
      <c r="GY423" s="74"/>
      <c r="GZ423" s="74"/>
      <c r="HA423" s="74"/>
      <c r="HB423" s="74"/>
      <c r="HC423" s="74"/>
      <c r="HD423" s="74"/>
      <c r="HE423" s="74"/>
      <c r="HF423" s="74"/>
      <c r="HG423" s="74"/>
      <c r="HH423" s="74"/>
      <c r="HI423" s="74"/>
      <c r="HJ423" s="74"/>
      <c r="HK423" s="74"/>
      <c r="HL423" s="74"/>
      <c r="HM423" s="74"/>
      <c r="HN423" s="74"/>
      <c r="HO423" s="74"/>
      <c r="HP423" s="74"/>
      <c r="HQ423" s="74"/>
      <c r="HR423" s="74"/>
      <c r="HS423" s="74"/>
      <c r="HT423" s="74"/>
      <c r="HU423" s="74"/>
      <c r="HV423" s="74"/>
      <c r="HW423" s="74"/>
      <c r="HX423" s="74"/>
      <c r="HY423" s="74"/>
      <c r="HZ423" s="74"/>
      <c r="IA423" s="74"/>
      <c r="IB423" s="74"/>
      <c r="IC423" s="74"/>
      <c r="ID423" s="74"/>
      <c r="IE423" s="74"/>
      <c r="IF423" s="74"/>
      <c r="IG423" s="74"/>
      <c r="IH423" s="74"/>
      <c r="II423" s="74"/>
      <c r="IJ423" s="74"/>
      <c r="IK423" s="74"/>
      <c r="IL423" s="74"/>
      <c r="IM423" s="74"/>
      <c r="IN423" s="74"/>
      <c r="IO423" s="74"/>
      <c r="IP423" s="74"/>
      <c r="IQ423" s="74"/>
      <c r="IR423" s="74"/>
      <c r="IS423" s="74"/>
      <c r="IT423" s="74"/>
      <c r="IU423" s="74"/>
      <c r="IV423" s="74"/>
    </row>
    <row r="424" spans="1:11" ht="35.25" customHeight="1">
      <c r="A424" s="90" t="s">
        <v>262</v>
      </c>
      <c r="B424" s="106" t="s">
        <v>263</v>
      </c>
      <c r="C424" s="96" t="s">
        <v>241</v>
      </c>
      <c r="D424" s="26" t="s">
        <v>22</v>
      </c>
      <c r="E424" s="24">
        <v>98</v>
      </c>
      <c r="F424" s="94"/>
      <c r="G424" s="91" t="s">
        <v>38</v>
      </c>
      <c r="H424" s="96"/>
      <c r="I424" s="26" t="s">
        <v>256</v>
      </c>
      <c r="J424" s="26">
        <f>SUM(J425:J429)</f>
        <v>188282.96000000002</v>
      </c>
      <c r="K424" s="26">
        <f>SUM(K425:K429)</f>
        <v>1020.5</v>
      </c>
    </row>
    <row r="425" spans="1:256" ht="29.25" customHeight="1">
      <c r="A425" s="90"/>
      <c r="B425" s="106"/>
      <c r="C425" s="96"/>
      <c r="D425" s="24" t="s">
        <v>28</v>
      </c>
      <c r="E425" s="24">
        <v>68</v>
      </c>
      <c r="F425" s="94"/>
      <c r="G425" s="91"/>
      <c r="H425" s="96"/>
      <c r="I425" s="32" t="s">
        <v>28</v>
      </c>
      <c r="J425" s="27">
        <v>35447</v>
      </c>
      <c r="K425" s="26">
        <v>190.4</v>
      </c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  <c r="DR425" s="74"/>
      <c r="DS425" s="74"/>
      <c r="DT425" s="74"/>
      <c r="DU425" s="74"/>
      <c r="DV425" s="74"/>
      <c r="DW425" s="74"/>
      <c r="DX425" s="74"/>
      <c r="DY425" s="74"/>
      <c r="DZ425" s="74"/>
      <c r="EA425" s="74"/>
      <c r="EB425" s="74"/>
      <c r="EC425" s="74"/>
      <c r="ED425" s="74"/>
      <c r="EE425" s="74"/>
      <c r="EF425" s="74"/>
      <c r="EG425" s="74"/>
      <c r="EH425" s="74"/>
      <c r="EI425" s="74"/>
      <c r="EJ425" s="74"/>
      <c r="EK425" s="74"/>
      <c r="EL425" s="74"/>
      <c r="EM425" s="74"/>
      <c r="EN425" s="74"/>
      <c r="EO425" s="74"/>
      <c r="EP425" s="74"/>
      <c r="EQ425" s="74"/>
      <c r="ER425" s="74"/>
      <c r="ES425" s="74"/>
      <c r="ET425" s="74"/>
      <c r="EU425" s="74"/>
      <c r="EV425" s="74"/>
      <c r="EW425" s="74"/>
      <c r="EX425" s="74"/>
      <c r="EY425" s="74"/>
      <c r="EZ425" s="74"/>
      <c r="FA425" s="74"/>
      <c r="FB425" s="74"/>
      <c r="FC425" s="74"/>
      <c r="FD425" s="74"/>
      <c r="FE425" s="74"/>
      <c r="FF425" s="74"/>
      <c r="FG425" s="74"/>
      <c r="FH425" s="74"/>
      <c r="FI425" s="74"/>
      <c r="FJ425" s="74"/>
      <c r="FK425" s="74"/>
      <c r="FL425" s="74"/>
      <c r="FM425" s="74"/>
      <c r="FN425" s="74"/>
      <c r="FO425" s="74"/>
      <c r="FP425" s="74"/>
      <c r="FQ425" s="74"/>
      <c r="FR425" s="74"/>
      <c r="FS425" s="74"/>
      <c r="FT425" s="74"/>
      <c r="FU425" s="74"/>
      <c r="FV425" s="74"/>
      <c r="FW425" s="74"/>
      <c r="FX425" s="74"/>
      <c r="FY425" s="74"/>
      <c r="FZ425" s="74"/>
      <c r="GA425" s="74"/>
      <c r="GB425" s="74"/>
      <c r="GC425" s="74"/>
      <c r="GD425" s="74"/>
      <c r="GE425" s="74"/>
      <c r="GF425" s="74"/>
      <c r="GG425" s="74"/>
      <c r="GH425" s="74"/>
      <c r="GI425" s="74"/>
      <c r="GJ425" s="74"/>
      <c r="GK425" s="74"/>
      <c r="GL425" s="74"/>
      <c r="GM425" s="74"/>
      <c r="GN425" s="74"/>
      <c r="GO425" s="74"/>
      <c r="GP425" s="74"/>
      <c r="GQ425" s="74"/>
      <c r="GR425" s="74"/>
      <c r="GS425" s="74"/>
      <c r="GT425" s="74"/>
      <c r="GU425" s="74"/>
      <c r="GV425" s="74"/>
      <c r="GW425" s="74"/>
      <c r="GX425" s="74"/>
      <c r="GY425" s="74"/>
      <c r="GZ425" s="74"/>
      <c r="HA425" s="74"/>
      <c r="HB425" s="74"/>
      <c r="HC425" s="74"/>
      <c r="HD425" s="74"/>
      <c r="HE425" s="74"/>
      <c r="HF425" s="74"/>
      <c r="HG425" s="74"/>
      <c r="HH425" s="74"/>
      <c r="HI425" s="74"/>
      <c r="HJ425" s="74"/>
      <c r="HK425" s="74"/>
      <c r="HL425" s="74"/>
      <c r="HM425" s="74"/>
      <c r="HN425" s="74"/>
      <c r="HO425" s="74"/>
      <c r="HP425" s="74"/>
      <c r="HQ425" s="74"/>
      <c r="HR425" s="74"/>
      <c r="HS425" s="74"/>
      <c r="HT425" s="74"/>
      <c r="HU425" s="74"/>
      <c r="HV425" s="74"/>
      <c r="HW425" s="74"/>
      <c r="HX425" s="74"/>
      <c r="HY425" s="74"/>
      <c r="HZ425" s="74"/>
      <c r="IA425" s="74"/>
      <c r="IB425" s="74"/>
      <c r="IC425" s="74"/>
      <c r="ID425" s="74"/>
      <c r="IE425" s="74"/>
      <c r="IF425" s="74"/>
      <c r="IG425" s="74"/>
      <c r="IH425" s="74"/>
      <c r="II425" s="74"/>
      <c r="IJ425" s="74"/>
      <c r="IK425" s="74"/>
      <c r="IL425" s="74"/>
      <c r="IM425" s="74"/>
      <c r="IN425" s="74"/>
      <c r="IO425" s="74"/>
      <c r="IP425" s="74"/>
      <c r="IQ425" s="74"/>
      <c r="IR425" s="74"/>
      <c r="IS425" s="74"/>
      <c r="IT425" s="74"/>
      <c r="IU425" s="74"/>
      <c r="IV425" s="74"/>
    </row>
    <row r="426" spans="1:11" s="74" customFormat="1" ht="55.5" customHeight="1">
      <c r="A426" s="90"/>
      <c r="B426" s="106"/>
      <c r="C426" s="96"/>
      <c r="D426" s="24" t="s">
        <v>29</v>
      </c>
      <c r="E426" s="24">
        <v>0</v>
      </c>
      <c r="F426" s="94"/>
      <c r="G426" s="91"/>
      <c r="H426" s="96"/>
      <c r="I426" s="32" t="s">
        <v>29</v>
      </c>
      <c r="J426" s="27">
        <f>8862+8861+8911+8812.8</f>
        <v>35446.8</v>
      </c>
      <c r="K426" s="26">
        <f>47.6+60+47+48.6</f>
        <v>203.2</v>
      </c>
    </row>
    <row r="427" spans="1:11" s="74" customFormat="1" ht="42.75" customHeight="1">
      <c r="A427" s="90"/>
      <c r="B427" s="106"/>
      <c r="C427" s="96"/>
      <c r="D427" s="24" t="s">
        <v>30</v>
      </c>
      <c r="E427" s="24">
        <v>0</v>
      </c>
      <c r="F427" s="94"/>
      <c r="G427" s="91"/>
      <c r="H427" s="96"/>
      <c r="I427" s="32" t="s">
        <v>30</v>
      </c>
      <c r="J427" s="27">
        <v>35740.74</v>
      </c>
      <c r="K427" s="26">
        <v>185.9</v>
      </c>
    </row>
    <row r="428" spans="1:11" s="74" customFormat="1" ht="36.75" customHeight="1">
      <c r="A428" s="90"/>
      <c r="B428" s="106"/>
      <c r="C428" s="96"/>
      <c r="D428" s="24" t="s">
        <v>60</v>
      </c>
      <c r="E428" s="24">
        <v>30</v>
      </c>
      <c r="F428" s="94"/>
      <c r="G428" s="91"/>
      <c r="H428" s="96"/>
      <c r="I428" s="32" t="s">
        <v>34</v>
      </c>
      <c r="J428" s="27">
        <v>30565.42</v>
      </c>
      <c r="K428" s="26">
        <v>160.4</v>
      </c>
    </row>
    <row r="429" spans="1:11" s="74" customFormat="1" ht="36.75" customHeight="1">
      <c r="A429" s="90"/>
      <c r="B429" s="106"/>
      <c r="C429" s="96"/>
      <c r="D429" s="24" t="s">
        <v>294</v>
      </c>
      <c r="E429" s="24">
        <v>0</v>
      </c>
      <c r="F429" s="94"/>
      <c r="G429" s="91"/>
      <c r="H429" s="96"/>
      <c r="I429" s="32" t="s">
        <v>310</v>
      </c>
      <c r="J429" s="27">
        <v>51083</v>
      </c>
      <c r="K429" s="26">
        <v>280.6</v>
      </c>
    </row>
    <row r="430" spans="1:11" s="74" customFormat="1" ht="36.75" customHeight="1">
      <c r="A430" s="90" t="s">
        <v>264</v>
      </c>
      <c r="B430" s="106" t="s">
        <v>265</v>
      </c>
      <c r="C430" s="96" t="s">
        <v>241</v>
      </c>
      <c r="D430" s="26" t="s">
        <v>22</v>
      </c>
      <c r="E430" s="24">
        <v>194</v>
      </c>
      <c r="F430" s="75"/>
      <c r="G430" s="24"/>
      <c r="H430" s="52"/>
      <c r="I430" s="26" t="s">
        <v>256</v>
      </c>
      <c r="J430" s="26">
        <f>SUM(J431:J435)</f>
        <v>164742</v>
      </c>
      <c r="K430" s="26">
        <f>SUM(K431:K435)</f>
        <v>908.52</v>
      </c>
    </row>
    <row r="431" spans="1:256" s="74" customFormat="1" ht="33" customHeight="1">
      <c r="A431" s="90"/>
      <c r="B431" s="106"/>
      <c r="C431" s="96"/>
      <c r="D431" s="24" t="s">
        <v>28</v>
      </c>
      <c r="E431" s="24">
        <v>44</v>
      </c>
      <c r="F431" s="31"/>
      <c r="G431" s="24"/>
      <c r="H431" s="52"/>
      <c r="I431" s="34" t="s">
        <v>28</v>
      </c>
      <c r="J431" s="24">
        <v>2376</v>
      </c>
      <c r="K431" s="24">
        <v>13.4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11" ht="35.25" customHeight="1">
      <c r="A432" s="90"/>
      <c r="B432" s="106"/>
      <c r="C432" s="96"/>
      <c r="D432" s="24" t="s">
        <v>29</v>
      </c>
      <c r="E432" s="24">
        <v>75</v>
      </c>
      <c r="F432" s="31"/>
      <c r="G432" s="24"/>
      <c r="H432" s="52"/>
      <c r="I432" s="34" t="s">
        <v>29</v>
      </c>
      <c r="J432" s="24">
        <f>2310+1617+1617+2310</f>
        <v>7854</v>
      </c>
      <c r="K432" s="24">
        <f>16.3+10+10.9+17.2</f>
        <v>54.400000000000006</v>
      </c>
    </row>
    <row r="433" spans="1:256" s="74" customFormat="1" ht="54" customHeight="1">
      <c r="A433" s="90"/>
      <c r="B433" s="106"/>
      <c r="C433" s="96"/>
      <c r="D433" s="24" t="s">
        <v>30</v>
      </c>
      <c r="E433" s="24">
        <v>75</v>
      </c>
      <c r="F433" s="76">
        <v>339.8</v>
      </c>
      <c r="G433" s="24" t="s">
        <v>266</v>
      </c>
      <c r="H433" s="52">
        <v>339.8</v>
      </c>
      <c r="I433" s="34" t="s">
        <v>30</v>
      </c>
      <c r="J433" s="24">
        <v>51504</v>
      </c>
      <c r="K433" s="24">
        <v>280.24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s="74" customFormat="1" ht="28.5" customHeight="1">
      <c r="A434" s="90"/>
      <c r="B434" s="106"/>
      <c r="C434" s="96"/>
      <c r="D434" s="24" t="s">
        <v>31</v>
      </c>
      <c r="E434" s="24">
        <v>0</v>
      </c>
      <c r="F434" s="76"/>
      <c r="G434" s="24"/>
      <c r="H434" s="52"/>
      <c r="I434" s="34" t="s">
        <v>31</v>
      </c>
      <c r="J434" s="24">
        <v>51504</v>
      </c>
      <c r="K434" s="24">
        <v>280.24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74" customFormat="1" ht="28.5" customHeight="1">
      <c r="A435" s="90"/>
      <c r="B435" s="106"/>
      <c r="C435" s="96"/>
      <c r="D435" s="24" t="s">
        <v>294</v>
      </c>
      <c r="E435" s="24">
        <v>0</v>
      </c>
      <c r="F435" s="76"/>
      <c r="G435" s="24"/>
      <c r="H435" s="52"/>
      <c r="I435" s="34" t="s">
        <v>294</v>
      </c>
      <c r="J435" s="24">
        <v>51504</v>
      </c>
      <c r="K435" s="24">
        <v>280.24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s="74" customFormat="1" ht="28.5" customHeight="1">
      <c r="A436" s="90" t="s">
        <v>267</v>
      </c>
      <c r="B436" s="106" t="s">
        <v>268</v>
      </c>
      <c r="C436" s="96" t="s">
        <v>241</v>
      </c>
      <c r="D436" s="26" t="s">
        <v>22</v>
      </c>
      <c r="E436" s="24">
        <f>SUM(E437:E438)</f>
        <v>153</v>
      </c>
      <c r="F436" s="93"/>
      <c r="G436" s="91" t="s">
        <v>96</v>
      </c>
      <c r="H436" s="110"/>
      <c r="I436" s="26" t="s">
        <v>256</v>
      </c>
      <c r="J436" s="26">
        <f>SUM(J437:J441)</f>
        <v>347116</v>
      </c>
      <c r="K436" s="26">
        <f>SUM(K437:K441)</f>
        <v>1964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s="74" customFormat="1" ht="40.5" customHeight="1">
      <c r="A437" s="90"/>
      <c r="B437" s="106"/>
      <c r="C437" s="96"/>
      <c r="D437" s="24" t="s">
        <v>28</v>
      </c>
      <c r="E437" s="24">
        <v>78</v>
      </c>
      <c r="F437" s="93"/>
      <c r="G437" s="91"/>
      <c r="H437" s="110"/>
      <c r="I437" s="34" t="s">
        <v>28</v>
      </c>
      <c r="J437" s="28">
        <v>5124</v>
      </c>
      <c r="K437" s="24">
        <v>28.2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s="74" customFormat="1" ht="40.5" customHeight="1">
      <c r="A438" s="90"/>
      <c r="B438" s="106"/>
      <c r="C438" s="96"/>
      <c r="D438" s="24" t="s">
        <v>29</v>
      </c>
      <c r="E438" s="24">
        <v>75</v>
      </c>
      <c r="F438" s="93"/>
      <c r="G438" s="91" t="s">
        <v>266</v>
      </c>
      <c r="H438" s="110"/>
      <c r="I438" s="34" t="s">
        <v>29</v>
      </c>
      <c r="J438" s="28">
        <v>40432</v>
      </c>
      <c r="K438" s="24">
        <v>265.6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s="74" customFormat="1" ht="42.75" customHeight="1">
      <c r="A439" s="90"/>
      <c r="B439" s="106"/>
      <c r="C439" s="96"/>
      <c r="D439" s="24" t="s">
        <v>30</v>
      </c>
      <c r="E439" s="24">
        <v>0</v>
      </c>
      <c r="F439" s="93"/>
      <c r="G439" s="91"/>
      <c r="H439" s="110"/>
      <c r="I439" s="34" t="s">
        <v>30</v>
      </c>
      <c r="J439" s="28">
        <v>100520</v>
      </c>
      <c r="K439" s="24">
        <v>552.8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s="74" customFormat="1" ht="42" customHeight="1">
      <c r="A440" s="90"/>
      <c r="B440" s="106"/>
      <c r="C440" s="96"/>
      <c r="D440" s="24" t="s">
        <v>60</v>
      </c>
      <c r="E440" s="24">
        <v>0</v>
      </c>
      <c r="F440" s="93"/>
      <c r="G440" s="91"/>
      <c r="H440" s="110"/>
      <c r="I440" s="34" t="s">
        <v>31</v>
      </c>
      <c r="J440" s="29">
        <v>100520</v>
      </c>
      <c r="K440" s="24">
        <v>549.4</v>
      </c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s="74" customFormat="1" ht="42" customHeight="1">
      <c r="A441" s="90"/>
      <c r="B441" s="106"/>
      <c r="C441" s="96"/>
      <c r="D441" s="24" t="s">
        <v>294</v>
      </c>
      <c r="E441" s="24">
        <v>0</v>
      </c>
      <c r="F441" s="93"/>
      <c r="G441" s="91"/>
      <c r="H441" s="110"/>
      <c r="I441" s="34" t="s">
        <v>294</v>
      </c>
      <c r="J441" s="29">
        <v>100520</v>
      </c>
      <c r="K441" s="24">
        <v>568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s="74" customFormat="1" ht="42" customHeight="1">
      <c r="A442" s="90" t="s">
        <v>269</v>
      </c>
      <c r="B442" s="106" t="s">
        <v>270</v>
      </c>
      <c r="C442" s="96" t="s">
        <v>241</v>
      </c>
      <c r="D442" s="26" t="s">
        <v>22</v>
      </c>
      <c r="E442" s="24">
        <v>233</v>
      </c>
      <c r="F442" s="25"/>
      <c r="G442" s="24" t="s">
        <v>38</v>
      </c>
      <c r="H442" s="47"/>
      <c r="I442" s="26" t="s">
        <v>256</v>
      </c>
      <c r="J442" s="26">
        <f>SUM(J443:J447)</f>
        <v>354958</v>
      </c>
      <c r="K442" s="26">
        <f>SUM(K443:K447)</f>
        <v>1771.1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11" ht="37.5" customHeight="1">
      <c r="A443" s="90"/>
      <c r="B443" s="106"/>
      <c r="C443" s="96"/>
      <c r="D443" s="24" t="s">
        <v>28</v>
      </c>
      <c r="E443" s="24">
        <v>83</v>
      </c>
      <c r="F443" s="25"/>
      <c r="G443" s="24"/>
      <c r="H443" s="47"/>
      <c r="I443" s="34" t="s">
        <v>28</v>
      </c>
      <c r="J443" s="24">
        <v>13446</v>
      </c>
      <c r="K443" s="24">
        <v>73.7</v>
      </c>
    </row>
    <row r="444" spans="1:256" s="74" customFormat="1" ht="37.5" customHeight="1">
      <c r="A444" s="90"/>
      <c r="B444" s="106"/>
      <c r="C444" s="96"/>
      <c r="D444" s="24" t="s">
        <v>29</v>
      </c>
      <c r="E444" s="24">
        <v>0</v>
      </c>
      <c r="F444" s="25"/>
      <c r="G444" s="24"/>
      <c r="H444" s="47"/>
      <c r="I444" s="34" t="s">
        <v>29</v>
      </c>
      <c r="J444" s="24">
        <f>6723+2689+13446+13446</f>
        <v>36304</v>
      </c>
      <c r="K444" s="24">
        <f>45.9+18.8+72.6+74.2</f>
        <v>211.5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s="74" customFormat="1" ht="36.75" customHeight="1">
      <c r="A445" s="90"/>
      <c r="B445" s="106"/>
      <c r="C445" s="96"/>
      <c r="D445" s="24" t="s">
        <v>271</v>
      </c>
      <c r="E445" s="24">
        <v>0</v>
      </c>
      <c r="F445" s="25"/>
      <c r="G445" s="24"/>
      <c r="H445" s="47"/>
      <c r="I445" s="34" t="s">
        <v>30</v>
      </c>
      <c r="J445" s="24">
        <v>53784</v>
      </c>
      <c r="K445" s="24">
        <v>253.2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s="74" customFormat="1" ht="36.75" customHeight="1">
      <c r="A446" s="90"/>
      <c r="B446" s="106"/>
      <c r="C446" s="96"/>
      <c r="D446" s="24" t="s">
        <v>43</v>
      </c>
      <c r="E446" s="24">
        <v>150</v>
      </c>
      <c r="F446" s="25">
        <v>628.5</v>
      </c>
      <c r="G446" s="24" t="s">
        <v>272</v>
      </c>
      <c r="H446" s="47" t="s">
        <v>273</v>
      </c>
      <c r="I446" s="34" t="s">
        <v>34</v>
      </c>
      <c r="J446" s="24">
        <v>100440</v>
      </c>
      <c r="K446" s="24">
        <v>470.4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s="74" customFormat="1" ht="36.75" customHeight="1">
      <c r="A447" s="90"/>
      <c r="B447" s="106"/>
      <c r="C447" s="96"/>
      <c r="D447" s="24" t="s">
        <v>294</v>
      </c>
      <c r="E447" s="24">
        <v>0</v>
      </c>
      <c r="F447" s="25"/>
      <c r="G447" s="24"/>
      <c r="H447" s="47"/>
      <c r="I447" s="34" t="s">
        <v>294</v>
      </c>
      <c r="J447" s="24">
        <v>150984</v>
      </c>
      <c r="K447" s="24">
        <v>762.3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s="74" customFormat="1" ht="36.75" customHeight="1">
      <c r="A448" s="107" t="s">
        <v>274</v>
      </c>
      <c r="B448" s="108" t="s">
        <v>275</v>
      </c>
      <c r="C448" s="109" t="str">
        <f>C458</f>
        <v>км</v>
      </c>
      <c r="D448" s="6" t="s">
        <v>22</v>
      </c>
      <c r="E448" s="16">
        <f>SUM(E453+E458+E463+E468+E473+E478)</f>
        <v>17.988</v>
      </c>
      <c r="F448" s="98">
        <f>SUM(F453:F480)</f>
        <v>91.9</v>
      </c>
      <c r="G448" s="99" t="s">
        <v>27</v>
      </c>
      <c r="H448" s="100">
        <f>SUM(H453:H480)</f>
        <v>91.9</v>
      </c>
      <c r="I448" s="101"/>
      <c r="J448" s="101"/>
      <c r="K448" s="10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s="74" customFormat="1" ht="47.25" customHeight="1">
      <c r="A449" s="107"/>
      <c r="B449" s="108"/>
      <c r="C449" s="109"/>
      <c r="D449" s="6" t="s">
        <v>28</v>
      </c>
      <c r="E449" s="16">
        <f>SUM(E454+E459+E464+E469+E474+E479)</f>
        <v>10.838000000000001</v>
      </c>
      <c r="F449" s="98"/>
      <c r="G449" s="99"/>
      <c r="H449" s="100"/>
      <c r="I449" s="101"/>
      <c r="J449" s="101"/>
      <c r="K449" s="10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11" ht="24.75" customHeight="1">
      <c r="A450" s="107"/>
      <c r="B450" s="108"/>
      <c r="C450" s="109"/>
      <c r="D450" s="6" t="s">
        <v>29</v>
      </c>
      <c r="E450" s="16">
        <f>SUM(E455+E460+E465+E470+E475+E480)</f>
        <v>5.8</v>
      </c>
      <c r="F450" s="98"/>
      <c r="G450" s="99"/>
      <c r="H450" s="100"/>
      <c r="I450" s="101"/>
      <c r="J450" s="101"/>
      <c r="K450" s="101"/>
    </row>
    <row r="451" spans="1:11" ht="27" customHeight="1">
      <c r="A451" s="107"/>
      <c r="B451" s="108"/>
      <c r="C451" s="109"/>
      <c r="D451" s="6" t="s">
        <v>30</v>
      </c>
      <c r="E451" s="77">
        <f>SUM(E456+E461+E466+E471+E476+E481)</f>
        <v>1.35</v>
      </c>
      <c r="F451" s="98"/>
      <c r="G451" s="99"/>
      <c r="H451" s="100"/>
      <c r="I451" s="101"/>
      <c r="J451" s="101"/>
      <c r="K451" s="101"/>
    </row>
    <row r="452" spans="1:11" ht="27" customHeight="1">
      <c r="A452" s="107"/>
      <c r="B452" s="108"/>
      <c r="C452" s="109"/>
      <c r="D452" s="9" t="s">
        <v>34</v>
      </c>
      <c r="E452" s="78">
        <v>0</v>
      </c>
      <c r="F452" s="98"/>
      <c r="G452" s="99"/>
      <c r="H452" s="100"/>
      <c r="I452" s="101"/>
      <c r="J452" s="101"/>
      <c r="K452" s="101"/>
    </row>
    <row r="453" spans="1:11" ht="27" customHeight="1">
      <c r="A453" s="102" t="s">
        <v>276</v>
      </c>
      <c r="B453" s="97" t="s">
        <v>277</v>
      </c>
      <c r="C453" s="103" t="s">
        <v>278</v>
      </c>
      <c r="D453" s="12" t="s">
        <v>22</v>
      </c>
      <c r="E453" s="39">
        <f>SUM(E454:E457)</f>
        <v>7.15</v>
      </c>
      <c r="F453"/>
      <c r="G453" s="104" t="s">
        <v>27</v>
      </c>
      <c r="H453" s="105">
        <v>91.9</v>
      </c>
      <c r="I453" s="95"/>
      <c r="J453" s="95"/>
      <c r="K453" s="95"/>
    </row>
    <row r="454" spans="1:11" ht="36" customHeight="1">
      <c r="A454" s="102"/>
      <c r="B454" s="97"/>
      <c r="C454" s="103"/>
      <c r="D454" s="3" t="s">
        <v>28</v>
      </c>
      <c r="E454" s="28">
        <v>0</v>
      </c>
      <c r="F454" s="79"/>
      <c r="G454" s="104"/>
      <c r="H454" s="105"/>
      <c r="I454" s="95"/>
      <c r="J454" s="95"/>
      <c r="K454" s="95"/>
    </row>
    <row r="455" spans="1:11" ht="36" customHeight="1">
      <c r="A455" s="102"/>
      <c r="B455" s="97"/>
      <c r="C455" s="103"/>
      <c r="D455" s="3" t="s">
        <v>29</v>
      </c>
      <c r="E455" s="28">
        <v>5.8</v>
      </c>
      <c r="F455" s="79"/>
      <c r="G455" s="104"/>
      <c r="H455" s="105"/>
      <c r="I455" s="95"/>
      <c r="J455" s="95"/>
      <c r="K455" s="95"/>
    </row>
    <row r="456" spans="1:11" ht="26.25" customHeight="1">
      <c r="A456" s="102"/>
      <c r="B456" s="97"/>
      <c r="C456" s="103"/>
      <c r="D456" s="3" t="s">
        <v>30</v>
      </c>
      <c r="E456" s="39">
        <v>1.35</v>
      </c>
      <c r="F456" s="79">
        <v>91.9</v>
      </c>
      <c r="G456" s="104"/>
      <c r="H456" s="105"/>
      <c r="I456" s="95"/>
      <c r="J456" s="95"/>
      <c r="K456" s="95"/>
    </row>
    <row r="457" spans="1:11" ht="26.25" customHeight="1">
      <c r="A457" s="102"/>
      <c r="B457" s="97"/>
      <c r="C457" s="103"/>
      <c r="D457" s="30" t="s">
        <v>43</v>
      </c>
      <c r="E457" s="37">
        <v>0</v>
      </c>
      <c r="F457"/>
      <c r="G457" s="104"/>
      <c r="H457" s="105"/>
      <c r="I457" s="95"/>
      <c r="J457" s="95"/>
      <c r="K457" s="95"/>
    </row>
    <row r="458" spans="1:11" ht="26.25" customHeight="1">
      <c r="A458" s="90" t="s">
        <v>279</v>
      </c>
      <c r="B458" s="91" t="s">
        <v>280</v>
      </c>
      <c r="C458" s="92" t="s">
        <v>278</v>
      </c>
      <c r="D458" s="12" t="s">
        <v>22</v>
      </c>
      <c r="E458" s="28">
        <f>SUM(E459:E462)</f>
        <v>1.8</v>
      </c>
      <c r="F458" s="94"/>
      <c r="G458" s="96" t="s">
        <v>38</v>
      </c>
      <c r="H458" s="97"/>
      <c r="I458" s="95"/>
      <c r="J458" s="95"/>
      <c r="K458" s="95"/>
    </row>
    <row r="459" spans="1:11" ht="26.25" customHeight="1">
      <c r="A459" s="90"/>
      <c r="B459" s="91"/>
      <c r="C459" s="92"/>
      <c r="D459" s="3" t="s">
        <v>28</v>
      </c>
      <c r="E459" s="24">
        <v>1.8</v>
      </c>
      <c r="F459" s="94"/>
      <c r="G459" s="96"/>
      <c r="H459" s="97"/>
      <c r="I459" s="95"/>
      <c r="J459" s="95"/>
      <c r="K459" s="95"/>
    </row>
    <row r="460" spans="1:11" ht="26.25" customHeight="1">
      <c r="A460" s="90"/>
      <c r="B460" s="91"/>
      <c r="C460" s="92"/>
      <c r="D460" s="3" t="s">
        <v>29</v>
      </c>
      <c r="E460" s="24">
        <v>0</v>
      </c>
      <c r="F460" s="94"/>
      <c r="G460" s="96"/>
      <c r="H460" s="97"/>
      <c r="I460" s="95"/>
      <c r="J460" s="95"/>
      <c r="K460" s="95"/>
    </row>
    <row r="461" spans="1:11" ht="30.75" customHeight="1">
      <c r="A461" s="90"/>
      <c r="B461" s="91"/>
      <c r="C461" s="92"/>
      <c r="D461" s="3" t="s">
        <v>30</v>
      </c>
      <c r="E461" s="24">
        <v>0</v>
      </c>
      <c r="F461" s="94"/>
      <c r="G461" s="96"/>
      <c r="H461" s="97"/>
      <c r="I461" s="95"/>
      <c r="J461" s="95"/>
      <c r="K461" s="95"/>
    </row>
    <row r="462" spans="1:11" ht="30" customHeight="1">
      <c r="A462" s="90"/>
      <c r="B462" s="91"/>
      <c r="C462" s="92"/>
      <c r="D462" s="30" t="s">
        <v>43</v>
      </c>
      <c r="E462" s="37">
        <v>0</v>
      </c>
      <c r="F462" s="94"/>
      <c r="G462" s="96"/>
      <c r="H462" s="97"/>
      <c r="I462" s="95"/>
      <c r="J462" s="95"/>
      <c r="K462" s="95"/>
    </row>
    <row r="463" spans="1:11" ht="30" customHeight="1">
      <c r="A463" s="90" t="s">
        <v>281</v>
      </c>
      <c r="B463" s="91" t="s">
        <v>282</v>
      </c>
      <c r="C463" s="92" t="s">
        <v>278</v>
      </c>
      <c r="D463" s="12" t="s">
        <v>22</v>
      </c>
      <c r="E463" s="28">
        <f>SUM(E464:E467)</f>
        <v>2.6</v>
      </c>
      <c r="F463" s="94"/>
      <c r="G463" s="91" t="s">
        <v>38</v>
      </c>
      <c r="H463" s="91"/>
      <c r="I463" s="95"/>
      <c r="J463" s="95"/>
      <c r="K463" s="95"/>
    </row>
    <row r="464" spans="1:11" ht="31.5" customHeight="1">
      <c r="A464" s="90"/>
      <c r="B464" s="91"/>
      <c r="C464" s="92"/>
      <c r="D464" s="3" t="s">
        <v>28</v>
      </c>
      <c r="E464" s="24">
        <v>2.6</v>
      </c>
      <c r="F464" s="94"/>
      <c r="G464" s="91"/>
      <c r="H464" s="91"/>
      <c r="I464" s="95"/>
      <c r="J464" s="95"/>
      <c r="K464" s="95"/>
    </row>
    <row r="465" spans="1:11" ht="31.5" customHeight="1">
      <c r="A465" s="90"/>
      <c r="B465" s="91"/>
      <c r="C465" s="92"/>
      <c r="D465" s="3" t="s">
        <v>29</v>
      </c>
      <c r="E465" s="24">
        <v>0</v>
      </c>
      <c r="F465" s="94"/>
      <c r="G465" s="91"/>
      <c r="H465" s="91"/>
      <c r="I465" s="95"/>
      <c r="J465" s="95"/>
      <c r="K465" s="95"/>
    </row>
    <row r="466" spans="1:11" ht="26.25" customHeight="1">
      <c r="A466" s="90"/>
      <c r="B466" s="91"/>
      <c r="C466" s="92"/>
      <c r="D466" s="3" t="s">
        <v>30</v>
      </c>
      <c r="E466" s="24">
        <v>0</v>
      </c>
      <c r="F466" s="94"/>
      <c r="G466" s="91"/>
      <c r="H466" s="91"/>
      <c r="I466" s="95"/>
      <c r="J466" s="95"/>
      <c r="K466" s="95"/>
    </row>
    <row r="467" spans="1:11" ht="26.25" customHeight="1">
      <c r="A467" s="90"/>
      <c r="B467" s="91"/>
      <c r="C467" s="92"/>
      <c r="D467" s="30" t="s">
        <v>43</v>
      </c>
      <c r="E467" s="37">
        <v>0</v>
      </c>
      <c r="F467" s="94"/>
      <c r="G467" s="91"/>
      <c r="H467" s="91"/>
      <c r="I467" s="95"/>
      <c r="J467" s="95"/>
      <c r="K467" s="95"/>
    </row>
    <row r="468" spans="1:11" ht="26.25" customHeight="1">
      <c r="A468" s="90" t="s">
        <v>283</v>
      </c>
      <c r="B468" s="91" t="s">
        <v>284</v>
      </c>
      <c r="C468" s="92" t="s">
        <v>278</v>
      </c>
      <c r="D468" s="12" t="s">
        <v>22</v>
      </c>
      <c r="E468" s="28">
        <f>SUM(E469:E472)</f>
        <v>1.955</v>
      </c>
      <c r="F468" s="93"/>
      <c r="G468" s="91" t="s">
        <v>38</v>
      </c>
      <c r="H468" s="91"/>
      <c r="I468" s="95"/>
      <c r="J468" s="95"/>
      <c r="K468" s="95"/>
    </row>
    <row r="469" spans="1:11" ht="27" customHeight="1">
      <c r="A469" s="90"/>
      <c r="B469" s="91"/>
      <c r="C469" s="92"/>
      <c r="D469" s="3" t="s">
        <v>28</v>
      </c>
      <c r="E469" s="28">
        <v>1.955</v>
      </c>
      <c r="F469" s="93"/>
      <c r="G469" s="91"/>
      <c r="H469" s="91"/>
      <c r="I469" s="95"/>
      <c r="J469" s="95"/>
      <c r="K469" s="95"/>
    </row>
    <row r="470" spans="1:11" ht="27" customHeight="1">
      <c r="A470" s="90"/>
      <c r="B470" s="91"/>
      <c r="C470" s="92"/>
      <c r="D470" s="3" t="s">
        <v>29</v>
      </c>
      <c r="E470" s="28">
        <v>0</v>
      </c>
      <c r="F470" s="93"/>
      <c r="G470" s="91"/>
      <c r="H470" s="91"/>
      <c r="I470" s="95"/>
      <c r="J470" s="95"/>
      <c r="K470" s="95"/>
    </row>
    <row r="471" spans="1:11" ht="26.25" customHeight="1">
      <c r="A471" s="90"/>
      <c r="B471" s="91"/>
      <c r="C471" s="92"/>
      <c r="D471" s="3" t="s">
        <v>30</v>
      </c>
      <c r="E471" s="28">
        <v>0</v>
      </c>
      <c r="F471" s="93"/>
      <c r="G471" s="91"/>
      <c r="H471" s="91"/>
      <c r="I471" s="95"/>
      <c r="J471" s="95"/>
      <c r="K471" s="95"/>
    </row>
    <row r="472" spans="1:11" ht="26.25" customHeight="1">
      <c r="A472" s="90"/>
      <c r="B472" s="91"/>
      <c r="C472" s="92"/>
      <c r="D472" s="30" t="s">
        <v>43</v>
      </c>
      <c r="E472" s="57">
        <v>0</v>
      </c>
      <c r="F472" s="93"/>
      <c r="G472" s="91"/>
      <c r="H472" s="91"/>
      <c r="I472" s="95"/>
      <c r="J472" s="95"/>
      <c r="K472" s="95"/>
    </row>
    <row r="473" spans="1:11" ht="26.25" customHeight="1">
      <c r="A473" s="90" t="s">
        <v>285</v>
      </c>
      <c r="B473" s="91" t="s">
        <v>286</v>
      </c>
      <c r="C473" s="92" t="s">
        <v>278</v>
      </c>
      <c r="D473" s="12" t="s">
        <v>22</v>
      </c>
      <c r="E473" s="28">
        <f>SUM(E474:E477)</f>
        <v>1.486</v>
      </c>
      <c r="F473" s="93"/>
      <c r="G473" s="91" t="s">
        <v>38</v>
      </c>
      <c r="H473" s="91"/>
      <c r="I473" s="95"/>
      <c r="J473" s="95"/>
      <c r="K473" s="95"/>
    </row>
    <row r="474" spans="1:11" ht="26.25" customHeight="1">
      <c r="A474" s="90"/>
      <c r="B474" s="91"/>
      <c r="C474" s="92"/>
      <c r="D474" s="3" t="s">
        <v>28</v>
      </c>
      <c r="E474" s="28">
        <v>1.486</v>
      </c>
      <c r="F474" s="93"/>
      <c r="G474" s="91"/>
      <c r="H474" s="91"/>
      <c r="I474" s="95"/>
      <c r="J474" s="95"/>
      <c r="K474" s="95"/>
    </row>
    <row r="475" spans="1:11" ht="26.25" customHeight="1">
      <c r="A475" s="90"/>
      <c r="B475" s="91"/>
      <c r="C475" s="92"/>
      <c r="D475" s="3" t="s">
        <v>29</v>
      </c>
      <c r="E475" s="28">
        <v>0</v>
      </c>
      <c r="F475" s="93"/>
      <c r="G475" s="91"/>
      <c r="H475" s="91"/>
      <c r="I475" s="95"/>
      <c r="J475" s="95"/>
      <c r="K475" s="95"/>
    </row>
    <row r="476" spans="1:11" ht="26.25" customHeight="1">
      <c r="A476" s="90"/>
      <c r="B476" s="91"/>
      <c r="C476" s="92"/>
      <c r="D476" s="3" t="s">
        <v>30</v>
      </c>
      <c r="E476" s="28">
        <v>0</v>
      </c>
      <c r="F476" s="93"/>
      <c r="G476" s="91"/>
      <c r="H476" s="91"/>
      <c r="I476" s="95"/>
      <c r="J476" s="95"/>
      <c r="K476" s="95"/>
    </row>
    <row r="477" spans="1:11" ht="26.25" customHeight="1">
      <c r="A477" s="90"/>
      <c r="B477" s="91"/>
      <c r="C477" s="92"/>
      <c r="D477" s="30" t="s">
        <v>76</v>
      </c>
      <c r="E477" s="37">
        <v>0</v>
      </c>
      <c r="F477" s="93"/>
      <c r="G477" s="91"/>
      <c r="H477" s="91"/>
      <c r="I477" s="95"/>
      <c r="J477" s="95"/>
      <c r="K477" s="95"/>
    </row>
    <row r="478" spans="1:11" ht="26.25" customHeight="1">
      <c r="A478" s="90" t="s">
        <v>287</v>
      </c>
      <c r="B478" s="91" t="s">
        <v>288</v>
      </c>
      <c r="C478" s="92" t="s">
        <v>278</v>
      </c>
      <c r="D478" s="12" t="s">
        <v>22</v>
      </c>
      <c r="E478" s="28">
        <f>SUM(E479:E482)</f>
        <v>2.997</v>
      </c>
      <c r="F478" s="93"/>
      <c r="G478" s="91" t="s">
        <v>38</v>
      </c>
      <c r="H478" s="91"/>
      <c r="I478" s="95"/>
      <c r="J478" s="95"/>
      <c r="K478" s="95"/>
    </row>
    <row r="479" spans="1:11" ht="26.25" customHeight="1">
      <c r="A479" s="90"/>
      <c r="B479" s="91"/>
      <c r="C479" s="92"/>
      <c r="D479" s="3" t="s">
        <v>28</v>
      </c>
      <c r="E479" s="28">
        <v>2.997</v>
      </c>
      <c r="F479" s="93"/>
      <c r="G479" s="91"/>
      <c r="H479" s="91"/>
      <c r="I479" s="95"/>
      <c r="J479" s="95"/>
      <c r="K479" s="95"/>
    </row>
    <row r="480" spans="1:11" ht="26.25" customHeight="1">
      <c r="A480" s="90"/>
      <c r="B480" s="91"/>
      <c r="C480" s="92"/>
      <c r="D480" s="3" t="s">
        <v>29</v>
      </c>
      <c r="E480" s="28">
        <v>0</v>
      </c>
      <c r="F480" s="93"/>
      <c r="G480" s="91"/>
      <c r="H480" s="91"/>
      <c r="I480" s="95"/>
      <c r="J480" s="95"/>
      <c r="K480" s="95"/>
    </row>
    <row r="481" spans="1:11" ht="26.25" customHeight="1">
      <c r="A481" s="90"/>
      <c r="B481" s="91"/>
      <c r="C481" s="92"/>
      <c r="D481" s="3" t="s">
        <v>30</v>
      </c>
      <c r="E481" s="28">
        <v>0</v>
      </c>
      <c r="F481" s="93"/>
      <c r="G481" s="91"/>
      <c r="H481" s="91"/>
      <c r="I481" s="95"/>
      <c r="J481" s="95"/>
      <c r="K481" s="95"/>
    </row>
    <row r="482" spans="1:11" ht="26.25" customHeight="1">
      <c r="A482" s="90"/>
      <c r="B482" s="91"/>
      <c r="C482" s="92"/>
      <c r="D482" s="30" t="s">
        <v>43</v>
      </c>
      <c r="E482" s="37">
        <v>0</v>
      </c>
      <c r="F482" s="93"/>
      <c r="G482" s="91"/>
      <c r="H482" s="91"/>
      <c r="I482" s="95"/>
      <c r="J482" s="95"/>
      <c r="K482" s="95"/>
    </row>
  </sheetData>
  <sheetProtection selectLockedCells="1" selectUnlockedCells="1"/>
  <mergeCells count="726">
    <mergeCell ref="G82:G87"/>
    <mergeCell ref="H82:H87"/>
    <mergeCell ref="H88:H93"/>
    <mergeCell ref="K330:K331"/>
    <mergeCell ref="B2:K2"/>
    <mergeCell ref="B3:K3"/>
    <mergeCell ref="G7:H7"/>
    <mergeCell ref="I7:J7"/>
    <mergeCell ref="A8:K8"/>
    <mergeCell ref="A9:A14"/>
    <mergeCell ref="A5:A6"/>
    <mergeCell ref="B5:B6"/>
    <mergeCell ref="C5:C6"/>
    <mergeCell ref="D5:E5"/>
    <mergeCell ref="F5:H5"/>
    <mergeCell ref="I5:K5"/>
    <mergeCell ref="G6:H6"/>
    <mergeCell ref="I6:J6"/>
    <mergeCell ref="B9:B14"/>
    <mergeCell ref="C9:C14"/>
    <mergeCell ref="F9:F14"/>
    <mergeCell ref="G9:G14"/>
    <mergeCell ref="H9:H14"/>
    <mergeCell ref="I9:K14"/>
    <mergeCell ref="A15:A19"/>
    <mergeCell ref="B15:B19"/>
    <mergeCell ref="C15:C19"/>
    <mergeCell ref="F15:F19"/>
    <mergeCell ref="G15:G19"/>
    <mergeCell ref="H15:H19"/>
    <mergeCell ref="I15:K19"/>
    <mergeCell ref="A20:K20"/>
    <mergeCell ref="A21:A33"/>
    <mergeCell ref="B21:B33"/>
    <mergeCell ref="C21:C33"/>
    <mergeCell ref="F21:F33"/>
    <mergeCell ref="D22:D24"/>
    <mergeCell ref="E22:E24"/>
    <mergeCell ref="G23:G33"/>
    <mergeCell ref="H23:H33"/>
    <mergeCell ref="D27:D30"/>
    <mergeCell ref="E27:E30"/>
    <mergeCell ref="A34:A39"/>
    <mergeCell ref="B34:B39"/>
    <mergeCell ref="C34:C39"/>
    <mergeCell ref="F34:F39"/>
    <mergeCell ref="G34:G39"/>
    <mergeCell ref="H34:H39"/>
    <mergeCell ref="A40:A45"/>
    <mergeCell ref="B40:B45"/>
    <mergeCell ref="C40:C45"/>
    <mergeCell ref="F40:F45"/>
    <mergeCell ref="G40:G45"/>
    <mergeCell ref="H40:H45"/>
    <mergeCell ref="A46:A51"/>
    <mergeCell ref="B46:B51"/>
    <mergeCell ref="C46:C51"/>
    <mergeCell ref="F46:F51"/>
    <mergeCell ref="G46:G51"/>
    <mergeCell ref="H46:H51"/>
    <mergeCell ref="A52:A57"/>
    <mergeCell ref="B52:B57"/>
    <mergeCell ref="C52:C57"/>
    <mergeCell ref="F52:F57"/>
    <mergeCell ref="G52:G57"/>
    <mergeCell ref="H52:H57"/>
    <mergeCell ref="A58:A63"/>
    <mergeCell ref="B58:B63"/>
    <mergeCell ref="C58:C63"/>
    <mergeCell ref="F58:F63"/>
    <mergeCell ref="G58:G63"/>
    <mergeCell ref="H58:H63"/>
    <mergeCell ref="A64:A69"/>
    <mergeCell ref="B64:B69"/>
    <mergeCell ref="C64:C69"/>
    <mergeCell ref="F64:F69"/>
    <mergeCell ref="G64:G69"/>
    <mergeCell ref="H64:H69"/>
    <mergeCell ref="A70:A75"/>
    <mergeCell ref="B70:B75"/>
    <mergeCell ref="C70:C75"/>
    <mergeCell ref="F70:F75"/>
    <mergeCell ref="G70:G75"/>
    <mergeCell ref="H70:H75"/>
    <mergeCell ref="A76:A81"/>
    <mergeCell ref="B76:B81"/>
    <mergeCell ref="C76:C81"/>
    <mergeCell ref="F76:F81"/>
    <mergeCell ref="A88:A93"/>
    <mergeCell ref="B88:B93"/>
    <mergeCell ref="C88:C93"/>
    <mergeCell ref="A82:A87"/>
    <mergeCell ref="B82:B87"/>
    <mergeCell ref="C82:C87"/>
    <mergeCell ref="G88:G93"/>
    <mergeCell ref="A94:A99"/>
    <mergeCell ref="B94:B99"/>
    <mergeCell ref="C94:C99"/>
    <mergeCell ref="F94:F99"/>
    <mergeCell ref="A100:A105"/>
    <mergeCell ref="B100:B105"/>
    <mergeCell ref="C100:C105"/>
    <mergeCell ref="F100:F105"/>
    <mergeCell ref="G100:G105"/>
    <mergeCell ref="H100:H105"/>
    <mergeCell ref="A106:A111"/>
    <mergeCell ref="B106:B111"/>
    <mergeCell ref="C106:C111"/>
    <mergeCell ref="F106:F111"/>
    <mergeCell ref="G106:G111"/>
    <mergeCell ref="H106:H111"/>
    <mergeCell ref="A112:A117"/>
    <mergeCell ref="B112:B117"/>
    <mergeCell ref="C112:C117"/>
    <mergeCell ref="F112:F117"/>
    <mergeCell ref="G112:G117"/>
    <mergeCell ref="H112:H117"/>
    <mergeCell ref="A118:A123"/>
    <mergeCell ref="B118:B123"/>
    <mergeCell ref="C118:C123"/>
    <mergeCell ref="F118:F123"/>
    <mergeCell ref="G118:G123"/>
    <mergeCell ref="H118:H123"/>
    <mergeCell ref="A124:A129"/>
    <mergeCell ref="B124:B129"/>
    <mergeCell ref="C124:C129"/>
    <mergeCell ref="F124:F129"/>
    <mergeCell ref="G124:G129"/>
    <mergeCell ref="H124:H129"/>
    <mergeCell ref="A130:A135"/>
    <mergeCell ref="B130:B135"/>
    <mergeCell ref="C130:C135"/>
    <mergeCell ref="F130:F135"/>
    <mergeCell ref="G130:G135"/>
    <mergeCell ref="H130:H135"/>
    <mergeCell ref="A136:A140"/>
    <mergeCell ref="B136:B140"/>
    <mergeCell ref="C136:C140"/>
    <mergeCell ref="F136:F140"/>
    <mergeCell ref="I136:K140"/>
    <mergeCell ref="A141:A145"/>
    <mergeCell ref="B141:B145"/>
    <mergeCell ref="C141:C145"/>
    <mergeCell ref="F141:F145"/>
    <mergeCell ref="G141:G145"/>
    <mergeCell ref="H141:H145"/>
    <mergeCell ref="I141:K145"/>
    <mergeCell ref="A146:A150"/>
    <mergeCell ref="B146:B150"/>
    <mergeCell ref="C146:C150"/>
    <mergeCell ref="F146:F150"/>
    <mergeCell ref="G146:G150"/>
    <mergeCell ref="H146:H150"/>
    <mergeCell ref="I146:K150"/>
    <mergeCell ref="A151:A155"/>
    <mergeCell ref="B151:B155"/>
    <mergeCell ref="C151:C155"/>
    <mergeCell ref="F151:F155"/>
    <mergeCell ref="G151:G155"/>
    <mergeCell ref="H151:H155"/>
    <mergeCell ref="C161:C165"/>
    <mergeCell ref="F161:F165"/>
    <mergeCell ref="G161:G165"/>
    <mergeCell ref="H161:H165"/>
    <mergeCell ref="I151:K155"/>
    <mergeCell ref="A156:A160"/>
    <mergeCell ref="B156:B160"/>
    <mergeCell ref="C156:C160"/>
    <mergeCell ref="F156:F160"/>
    <mergeCell ref="I156:K160"/>
    <mergeCell ref="I161:K165"/>
    <mergeCell ref="A166:A170"/>
    <mergeCell ref="B166:B170"/>
    <mergeCell ref="C166:C170"/>
    <mergeCell ref="F166:F170"/>
    <mergeCell ref="G166:G170"/>
    <mergeCell ref="H166:H170"/>
    <mergeCell ref="I166:K170"/>
    <mergeCell ref="A161:A165"/>
    <mergeCell ref="B161:B165"/>
    <mergeCell ref="H174:H175"/>
    <mergeCell ref="I174:K175"/>
    <mergeCell ref="A171:A173"/>
    <mergeCell ref="B171:B173"/>
    <mergeCell ref="C171:C173"/>
    <mergeCell ref="F171:F173"/>
    <mergeCell ref="G171:G173"/>
    <mergeCell ref="H171:H173"/>
    <mergeCell ref="C176:C177"/>
    <mergeCell ref="F176:F177"/>
    <mergeCell ref="G176:G177"/>
    <mergeCell ref="H176:H177"/>
    <mergeCell ref="I171:K173"/>
    <mergeCell ref="A174:A175"/>
    <mergeCell ref="B174:B175"/>
    <mergeCell ref="C174:C175"/>
    <mergeCell ref="F174:F175"/>
    <mergeCell ref="G174:G175"/>
    <mergeCell ref="I176:K177"/>
    <mergeCell ref="A178:A179"/>
    <mergeCell ref="B178:B179"/>
    <mergeCell ref="C178:C179"/>
    <mergeCell ref="F178:F179"/>
    <mergeCell ref="G178:G179"/>
    <mergeCell ref="H178:H179"/>
    <mergeCell ref="I178:K179"/>
    <mergeCell ref="A176:A177"/>
    <mergeCell ref="B176:B177"/>
    <mergeCell ref="H182:H183"/>
    <mergeCell ref="I182:K183"/>
    <mergeCell ref="A180:A181"/>
    <mergeCell ref="B180:B181"/>
    <mergeCell ref="C180:C181"/>
    <mergeCell ref="F180:F181"/>
    <mergeCell ref="G180:G181"/>
    <mergeCell ref="H180:H181"/>
    <mergeCell ref="C184:C185"/>
    <mergeCell ref="F184:F185"/>
    <mergeCell ref="G184:G185"/>
    <mergeCell ref="H184:H185"/>
    <mergeCell ref="I180:K181"/>
    <mergeCell ref="A182:A183"/>
    <mergeCell ref="B182:B183"/>
    <mergeCell ref="C182:C183"/>
    <mergeCell ref="F182:F183"/>
    <mergeCell ref="G182:G183"/>
    <mergeCell ref="I184:K185"/>
    <mergeCell ref="A186:A187"/>
    <mergeCell ref="B186:B187"/>
    <mergeCell ref="C186:C187"/>
    <mergeCell ref="F186:F187"/>
    <mergeCell ref="G186:G187"/>
    <mergeCell ref="H186:H187"/>
    <mergeCell ref="I186:K187"/>
    <mergeCell ref="A184:A185"/>
    <mergeCell ref="B184:B185"/>
    <mergeCell ref="H190:H191"/>
    <mergeCell ref="I190:K191"/>
    <mergeCell ref="A188:A189"/>
    <mergeCell ref="B188:B189"/>
    <mergeCell ref="C188:C189"/>
    <mergeCell ref="F188:F189"/>
    <mergeCell ref="G188:G189"/>
    <mergeCell ref="H188:H189"/>
    <mergeCell ref="C192:C193"/>
    <mergeCell ref="F192:F193"/>
    <mergeCell ref="G192:G193"/>
    <mergeCell ref="H192:H193"/>
    <mergeCell ref="I188:K189"/>
    <mergeCell ref="A190:A191"/>
    <mergeCell ref="B190:B191"/>
    <mergeCell ref="C190:C191"/>
    <mergeCell ref="F190:F191"/>
    <mergeCell ref="G190:G191"/>
    <mergeCell ref="I192:K193"/>
    <mergeCell ref="A194:A195"/>
    <mergeCell ref="B194:B195"/>
    <mergeCell ref="C194:C195"/>
    <mergeCell ref="F194:F195"/>
    <mergeCell ref="G194:G195"/>
    <mergeCell ref="H194:H195"/>
    <mergeCell ref="I194:K195"/>
    <mergeCell ref="A192:A193"/>
    <mergeCell ref="B192:B193"/>
    <mergeCell ref="H198:H199"/>
    <mergeCell ref="I198:K199"/>
    <mergeCell ref="A196:A197"/>
    <mergeCell ref="B196:B197"/>
    <mergeCell ref="C196:C197"/>
    <mergeCell ref="F196:F197"/>
    <mergeCell ref="G196:G197"/>
    <mergeCell ref="H196:H197"/>
    <mergeCell ref="C200:C201"/>
    <mergeCell ref="F200:F201"/>
    <mergeCell ref="G200:G201"/>
    <mergeCell ref="H200:H201"/>
    <mergeCell ref="I196:K197"/>
    <mergeCell ref="A198:A199"/>
    <mergeCell ref="B198:B199"/>
    <mergeCell ref="C198:C199"/>
    <mergeCell ref="F198:F199"/>
    <mergeCell ref="G198:G199"/>
    <mergeCell ref="I200:K201"/>
    <mergeCell ref="A202:A203"/>
    <mergeCell ref="B202:B203"/>
    <mergeCell ref="C202:C203"/>
    <mergeCell ref="F202:F203"/>
    <mergeCell ref="G202:G203"/>
    <mergeCell ref="H202:H203"/>
    <mergeCell ref="I202:K203"/>
    <mergeCell ref="A200:A201"/>
    <mergeCell ref="B200:B201"/>
    <mergeCell ref="H206:H207"/>
    <mergeCell ref="I206:K207"/>
    <mergeCell ref="A204:A205"/>
    <mergeCell ref="B204:B205"/>
    <mergeCell ref="C204:C205"/>
    <mergeCell ref="F204:F205"/>
    <mergeCell ref="G204:G205"/>
    <mergeCell ref="H204:H205"/>
    <mergeCell ref="C208:C209"/>
    <mergeCell ref="F208:F209"/>
    <mergeCell ref="G208:G209"/>
    <mergeCell ref="H208:H209"/>
    <mergeCell ref="I204:K205"/>
    <mergeCell ref="A206:A207"/>
    <mergeCell ref="B206:B207"/>
    <mergeCell ref="C206:C207"/>
    <mergeCell ref="F206:F207"/>
    <mergeCell ref="G206:G207"/>
    <mergeCell ref="I208:K209"/>
    <mergeCell ref="A210:A211"/>
    <mergeCell ref="B210:B211"/>
    <mergeCell ref="C210:C211"/>
    <mergeCell ref="F210:F211"/>
    <mergeCell ref="G210:G211"/>
    <mergeCell ref="H210:H211"/>
    <mergeCell ref="I210:K211"/>
    <mergeCell ref="A208:A209"/>
    <mergeCell ref="B208:B209"/>
    <mergeCell ref="H214:H215"/>
    <mergeCell ref="I214:K215"/>
    <mergeCell ref="A212:A213"/>
    <mergeCell ref="B212:B213"/>
    <mergeCell ref="C212:C213"/>
    <mergeCell ref="F212:F213"/>
    <mergeCell ref="G212:G213"/>
    <mergeCell ref="H212:H213"/>
    <mergeCell ref="C216:C217"/>
    <mergeCell ref="F216:F217"/>
    <mergeCell ref="G216:G217"/>
    <mergeCell ref="H216:H217"/>
    <mergeCell ref="I212:K213"/>
    <mergeCell ref="A214:A215"/>
    <mergeCell ref="B214:B215"/>
    <mergeCell ref="C214:C215"/>
    <mergeCell ref="F214:F215"/>
    <mergeCell ref="G214:G215"/>
    <mergeCell ref="I216:K217"/>
    <mergeCell ref="A218:A219"/>
    <mergeCell ref="B218:B219"/>
    <mergeCell ref="C218:C219"/>
    <mergeCell ref="F218:F219"/>
    <mergeCell ref="G218:G219"/>
    <mergeCell ref="H218:H219"/>
    <mergeCell ref="I218:K219"/>
    <mergeCell ref="A216:A217"/>
    <mergeCell ref="B216:B217"/>
    <mergeCell ref="H222:H223"/>
    <mergeCell ref="I222:K223"/>
    <mergeCell ref="A220:A221"/>
    <mergeCell ref="B220:B221"/>
    <mergeCell ref="C220:C221"/>
    <mergeCell ref="F220:F221"/>
    <mergeCell ref="G220:G221"/>
    <mergeCell ref="H220:H221"/>
    <mergeCell ref="C224:C225"/>
    <mergeCell ref="F224:F225"/>
    <mergeCell ref="G224:G225"/>
    <mergeCell ref="H224:H225"/>
    <mergeCell ref="I220:K221"/>
    <mergeCell ref="A222:A223"/>
    <mergeCell ref="B222:B223"/>
    <mergeCell ref="C222:C223"/>
    <mergeCell ref="F222:F223"/>
    <mergeCell ref="G222:G223"/>
    <mergeCell ref="I224:K225"/>
    <mergeCell ref="A226:A227"/>
    <mergeCell ref="B226:B227"/>
    <mergeCell ref="C226:C227"/>
    <mergeCell ref="F226:F227"/>
    <mergeCell ref="G226:G227"/>
    <mergeCell ref="H226:H227"/>
    <mergeCell ref="I226:K227"/>
    <mergeCell ref="A224:A225"/>
    <mergeCell ref="B224:B225"/>
    <mergeCell ref="H230:H231"/>
    <mergeCell ref="I230:K231"/>
    <mergeCell ref="A228:A229"/>
    <mergeCell ref="B228:B229"/>
    <mergeCell ref="C228:C229"/>
    <mergeCell ref="F228:F229"/>
    <mergeCell ref="G228:G229"/>
    <mergeCell ref="H228:H229"/>
    <mergeCell ref="C232:C233"/>
    <mergeCell ref="F232:F233"/>
    <mergeCell ref="G232:G233"/>
    <mergeCell ref="H232:H233"/>
    <mergeCell ref="I228:K229"/>
    <mergeCell ref="A230:A231"/>
    <mergeCell ref="B230:B231"/>
    <mergeCell ref="C230:C231"/>
    <mergeCell ref="F230:F231"/>
    <mergeCell ref="G230:G231"/>
    <mergeCell ref="I232:K233"/>
    <mergeCell ref="A234:A235"/>
    <mergeCell ref="B234:B235"/>
    <mergeCell ref="C234:C235"/>
    <mergeCell ref="F234:F235"/>
    <mergeCell ref="G234:G235"/>
    <mergeCell ref="H234:H235"/>
    <mergeCell ref="I234:K235"/>
    <mergeCell ref="A232:A233"/>
    <mergeCell ref="B232:B233"/>
    <mergeCell ref="H238:H239"/>
    <mergeCell ref="I238:K239"/>
    <mergeCell ref="A236:A237"/>
    <mergeCell ref="B236:B237"/>
    <mergeCell ref="C236:C237"/>
    <mergeCell ref="F236:F237"/>
    <mergeCell ref="G236:G237"/>
    <mergeCell ref="H236:H237"/>
    <mergeCell ref="C240:C241"/>
    <mergeCell ref="F240:F241"/>
    <mergeCell ref="G240:G241"/>
    <mergeCell ref="H240:H241"/>
    <mergeCell ref="I236:K237"/>
    <mergeCell ref="A238:A239"/>
    <mergeCell ref="B238:B239"/>
    <mergeCell ref="C238:C239"/>
    <mergeCell ref="F238:F239"/>
    <mergeCell ref="G238:G239"/>
    <mergeCell ref="I240:K241"/>
    <mergeCell ref="A242:A243"/>
    <mergeCell ref="B242:B243"/>
    <mergeCell ref="C242:C243"/>
    <mergeCell ref="F242:F243"/>
    <mergeCell ref="G242:G243"/>
    <mergeCell ref="H242:H243"/>
    <mergeCell ref="I242:K243"/>
    <mergeCell ref="A240:A241"/>
    <mergeCell ref="B240:B241"/>
    <mergeCell ref="H246:H247"/>
    <mergeCell ref="I246:K247"/>
    <mergeCell ref="A244:A245"/>
    <mergeCell ref="B244:B245"/>
    <mergeCell ref="C244:C245"/>
    <mergeCell ref="F244:F245"/>
    <mergeCell ref="G244:G245"/>
    <mergeCell ref="H244:H245"/>
    <mergeCell ref="C248:C249"/>
    <mergeCell ref="F248:F249"/>
    <mergeCell ref="G248:G249"/>
    <mergeCell ref="H248:H249"/>
    <mergeCell ref="I244:K245"/>
    <mergeCell ref="A246:A247"/>
    <mergeCell ref="B246:B247"/>
    <mergeCell ref="C246:C247"/>
    <mergeCell ref="F246:F247"/>
    <mergeCell ref="G246:G247"/>
    <mergeCell ref="I248:K249"/>
    <mergeCell ref="A250:A251"/>
    <mergeCell ref="B250:B251"/>
    <mergeCell ref="C250:C251"/>
    <mergeCell ref="F250:F251"/>
    <mergeCell ref="G250:G251"/>
    <mergeCell ref="H250:H251"/>
    <mergeCell ref="I250:K251"/>
    <mergeCell ref="A248:A249"/>
    <mergeCell ref="B248:B249"/>
    <mergeCell ref="H254:H255"/>
    <mergeCell ref="I254:K255"/>
    <mergeCell ref="A252:A253"/>
    <mergeCell ref="B252:B253"/>
    <mergeCell ref="C252:C253"/>
    <mergeCell ref="F252:F253"/>
    <mergeCell ref="G252:G253"/>
    <mergeCell ref="H252:H253"/>
    <mergeCell ref="C256:C257"/>
    <mergeCell ref="F256:F257"/>
    <mergeCell ref="G256:G257"/>
    <mergeCell ref="H256:H257"/>
    <mergeCell ref="I252:K253"/>
    <mergeCell ref="A254:A255"/>
    <mergeCell ref="B254:B255"/>
    <mergeCell ref="C254:C255"/>
    <mergeCell ref="F254:F255"/>
    <mergeCell ref="G254:G255"/>
    <mergeCell ref="I256:K257"/>
    <mergeCell ref="A258:A259"/>
    <mergeCell ref="B258:B259"/>
    <mergeCell ref="C258:C259"/>
    <mergeCell ref="F258:F259"/>
    <mergeCell ref="G258:G259"/>
    <mergeCell ref="H258:H259"/>
    <mergeCell ref="I258:K259"/>
    <mergeCell ref="A256:A257"/>
    <mergeCell ref="B256:B257"/>
    <mergeCell ref="H262:H263"/>
    <mergeCell ref="I262:K263"/>
    <mergeCell ref="A260:A261"/>
    <mergeCell ref="B260:B261"/>
    <mergeCell ref="C260:C261"/>
    <mergeCell ref="F260:F261"/>
    <mergeCell ref="G260:G261"/>
    <mergeCell ref="H260:H261"/>
    <mergeCell ref="C264:C265"/>
    <mergeCell ref="F264:F265"/>
    <mergeCell ref="G264:G265"/>
    <mergeCell ref="H264:H265"/>
    <mergeCell ref="I260:K261"/>
    <mergeCell ref="A262:A263"/>
    <mergeCell ref="B262:B263"/>
    <mergeCell ref="C262:C263"/>
    <mergeCell ref="F262:F263"/>
    <mergeCell ref="G262:G263"/>
    <mergeCell ref="I264:K265"/>
    <mergeCell ref="A266:A267"/>
    <mergeCell ref="B266:B267"/>
    <mergeCell ref="C266:C267"/>
    <mergeCell ref="F266:F267"/>
    <mergeCell ref="G266:G267"/>
    <mergeCell ref="H266:H267"/>
    <mergeCell ref="I266:K267"/>
    <mergeCell ref="A264:A265"/>
    <mergeCell ref="B264:B265"/>
    <mergeCell ref="H270:H271"/>
    <mergeCell ref="I270:K271"/>
    <mergeCell ref="A268:A269"/>
    <mergeCell ref="B268:B269"/>
    <mergeCell ref="C268:C269"/>
    <mergeCell ref="F268:F269"/>
    <mergeCell ref="G268:G269"/>
    <mergeCell ref="H268:H269"/>
    <mergeCell ref="C272:C273"/>
    <mergeCell ref="F272:F273"/>
    <mergeCell ref="G272:G273"/>
    <mergeCell ref="H272:H273"/>
    <mergeCell ref="I268:K269"/>
    <mergeCell ref="A270:A271"/>
    <mergeCell ref="B270:B271"/>
    <mergeCell ref="C270:C271"/>
    <mergeCell ref="F270:F271"/>
    <mergeCell ref="G270:G271"/>
    <mergeCell ref="I272:K273"/>
    <mergeCell ref="A274:A275"/>
    <mergeCell ref="B274:B275"/>
    <mergeCell ref="C274:C275"/>
    <mergeCell ref="F274:F275"/>
    <mergeCell ref="G274:G275"/>
    <mergeCell ref="H274:H275"/>
    <mergeCell ref="I274:K275"/>
    <mergeCell ref="A272:A273"/>
    <mergeCell ref="B272:B273"/>
    <mergeCell ref="H278:H279"/>
    <mergeCell ref="I278:K279"/>
    <mergeCell ref="A276:A277"/>
    <mergeCell ref="B276:B277"/>
    <mergeCell ref="C276:C277"/>
    <mergeCell ref="F276:F277"/>
    <mergeCell ref="G276:G277"/>
    <mergeCell ref="H276:H277"/>
    <mergeCell ref="C280:C281"/>
    <mergeCell ref="F280:F281"/>
    <mergeCell ref="G280:G281"/>
    <mergeCell ref="H280:H281"/>
    <mergeCell ref="I276:K277"/>
    <mergeCell ref="A278:A279"/>
    <mergeCell ref="B278:B279"/>
    <mergeCell ref="C278:C279"/>
    <mergeCell ref="F278:F279"/>
    <mergeCell ref="G278:G279"/>
    <mergeCell ref="I280:K281"/>
    <mergeCell ref="A282:A283"/>
    <mergeCell ref="B282:B283"/>
    <mergeCell ref="C282:C283"/>
    <mergeCell ref="F282:F283"/>
    <mergeCell ref="G282:G283"/>
    <mergeCell ref="H282:H283"/>
    <mergeCell ref="I282:K283"/>
    <mergeCell ref="A280:A281"/>
    <mergeCell ref="B280:B281"/>
    <mergeCell ref="A284:A291"/>
    <mergeCell ref="B284:B291"/>
    <mergeCell ref="C284:C291"/>
    <mergeCell ref="F284:F291"/>
    <mergeCell ref="I284:K291"/>
    <mergeCell ref="A292:A299"/>
    <mergeCell ref="B292:B299"/>
    <mergeCell ref="C292:C299"/>
    <mergeCell ref="I292:K299"/>
    <mergeCell ref="A300:A305"/>
    <mergeCell ref="B300:B305"/>
    <mergeCell ref="C300:C305"/>
    <mergeCell ref="F300:F305"/>
    <mergeCell ref="I300:K305"/>
    <mergeCell ref="A306:A311"/>
    <mergeCell ref="B306:B311"/>
    <mergeCell ref="C306:C311"/>
    <mergeCell ref="F306:F311"/>
    <mergeCell ref="G306:G311"/>
    <mergeCell ref="H306:H311"/>
    <mergeCell ref="I306:K311"/>
    <mergeCell ref="A313:A333"/>
    <mergeCell ref="B313:B333"/>
    <mergeCell ref="C313:C333"/>
    <mergeCell ref="D313:D314"/>
    <mergeCell ref="E313:E314"/>
    <mergeCell ref="F313:F333"/>
    <mergeCell ref="D322:D326"/>
    <mergeCell ref="G313:G333"/>
    <mergeCell ref="D328:D329"/>
    <mergeCell ref="E328:E329"/>
    <mergeCell ref="D330:D331"/>
    <mergeCell ref="E330:E331"/>
    <mergeCell ref="E332:E333"/>
    <mergeCell ref="D332:D333"/>
    <mergeCell ref="I330:I331"/>
    <mergeCell ref="J330:J331"/>
    <mergeCell ref="H313:H333"/>
    <mergeCell ref="D316:D321"/>
    <mergeCell ref="E316:E321"/>
    <mergeCell ref="F352:F369"/>
    <mergeCell ref="G334:G351"/>
    <mergeCell ref="H334:H351"/>
    <mergeCell ref="H352:H369"/>
    <mergeCell ref="E322:E326"/>
    <mergeCell ref="A334:A351"/>
    <mergeCell ref="B334:B351"/>
    <mergeCell ref="C334:C351"/>
    <mergeCell ref="D334:D351"/>
    <mergeCell ref="E334:E351"/>
    <mergeCell ref="F334:F351"/>
    <mergeCell ref="A370:A387"/>
    <mergeCell ref="B370:B387"/>
    <mergeCell ref="C370:C387"/>
    <mergeCell ref="D370:D387"/>
    <mergeCell ref="E370:E387"/>
    <mergeCell ref="F370:F387"/>
    <mergeCell ref="G370:G387"/>
    <mergeCell ref="H370:H387"/>
    <mergeCell ref="A352:A369"/>
    <mergeCell ref="B388:B405"/>
    <mergeCell ref="C388:C405"/>
    <mergeCell ref="D388:D405"/>
    <mergeCell ref="E388:E405"/>
    <mergeCell ref="F388:F405"/>
    <mergeCell ref="G352:G369"/>
    <mergeCell ref="B352:B369"/>
    <mergeCell ref="C352:C369"/>
    <mergeCell ref="D352:D369"/>
    <mergeCell ref="E352:E369"/>
    <mergeCell ref="G388:G405"/>
    <mergeCell ref="H388:H405"/>
    <mergeCell ref="A406:A411"/>
    <mergeCell ref="B406:B411"/>
    <mergeCell ref="C406:C411"/>
    <mergeCell ref="G406:G407"/>
    <mergeCell ref="H406:H407"/>
    <mergeCell ref="G408:G411"/>
    <mergeCell ref="H408:H411"/>
    <mergeCell ref="A388:A405"/>
    <mergeCell ref="A412:A417"/>
    <mergeCell ref="B412:B417"/>
    <mergeCell ref="C412:C417"/>
    <mergeCell ref="F412:F417"/>
    <mergeCell ref="G412:G417"/>
    <mergeCell ref="H412:H417"/>
    <mergeCell ref="A418:A423"/>
    <mergeCell ref="B418:B423"/>
    <mergeCell ref="C418:C423"/>
    <mergeCell ref="F418:F423"/>
    <mergeCell ref="H418:H423"/>
    <mergeCell ref="A424:A429"/>
    <mergeCell ref="B424:B429"/>
    <mergeCell ref="C424:C429"/>
    <mergeCell ref="F424:F429"/>
    <mergeCell ref="G424:G429"/>
    <mergeCell ref="H424:H429"/>
    <mergeCell ref="A430:A435"/>
    <mergeCell ref="B430:B435"/>
    <mergeCell ref="C430:C435"/>
    <mergeCell ref="A436:A441"/>
    <mergeCell ref="B436:B441"/>
    <mergeCell ref="C436:C441"/>
    <mergeCell ref="F436:F441"/>
    <mergeCell ref="G436:G441"/>
    <mergeCell ref="H436:H441"/>
    <mergeCell ref="A442:A447"/>
    <mergeCell ref="B442:B447"/>
    <mergeCell ref="C442:C447"/>
    <mergeCell ref="A448:A452"/>
    <mergeCell ref="B448:B452"/>
    <mergeCell ref="C448:C452"/>
    <mergeCell ref="F448:F452"/>
    <mergeCell ref="G448:G452"/>
    <mergeCell ref="H448:H452"/>
    <mergeCell ref="I448:J452"/>
    <mergeCell ref="K448:K452"/>
    <mergeCell ref="A453:A457"/>
    <mergeCell ref="B453:B457"/>
    <mergeCell ref="C453:C457"/>
    <mergeCell ref="G453:G457"/>
    <mergeCell ref="H453:H457"/>
    <mergeCell ref="I453:J482"/>
    <mergeCell ref="K453:K482"/>
    <mergeCell ref="A458:A462"/>
    <mergeCell ref="B458:B462"/>
    <mergeCell ref="C458:C462"/>
    <mergeCell ref="F458:F462"/>
    <mergeCell ref="G458:G462"/>
    <mergeCell ref="H458:H462"/>
    <mergeCell ref="A463:A467"/>
    <mergeCell ref="B463:B467"/>
    <mergeCell ref="C463:C467"/>
    <mergeCell ref="F463:F467"/>
    <mergeCell ref="G463:G467"/>
    <mergeCell ref="H463:H467"/>
    <mergeCell ref="A468:A472"/>
    <mergeCell ref="B468:B472"/>
    <mergeCell ref="C468:C472"/>
    <mergeCell ref="F468:F472"/>
    <mergeCell ref="G468:G472"/>
    <mergeCell ref="H468:H472"/>
    <mergeCell ref="A473:A477"/>
    <mergeCell ref="B473:B477"/>
    <mergeCell ref="C473:C477"/>
    <mergeCell ref="F473:F477"/>
    <mergeCell ref="G473:G477"/>
    <mergeCell ref="H473:H477"/>
    <mergeCell ref="A478:A482"/>
    <mergeCell ref="B478:B482"/>
    <mergeCell ref="C478:C482"/>
    <mergeCell ref="F478:F482"/>
    <mergeCell ref="G478:G482"/>
    <mergeCell ref="H478:H482"/>
  </mergeCells>
  <printOptions horizontalCentered="1"/>
  <pageMargins left="0.11805555555555555" right="0" top="0" bottom="0" header="0.5118055555555555" footer="0.5118055555555555"/>
  <pageSetup horizontalDpi="300" verticalDpi="300" orientation="landscape" pageOrder="overThenDown" paperSize="9" scale="30" r:id="rId1"/>
  <rowBreaks count="10" manualBreakCount="10">
    <brk id="63" max="255" man="1"/>
    <brk id="93" max="255" man="1"/>
    <brk id="117" max="255" man="1"/>
    <brk id="135" max="255" man="1"/>
    <brk id="283" max="255" man="1"/>
    <brk id="339" max="255" man="1"/>
    <brk id="357" max="255" man="1"/>
    <brk id="369" max="255" man="1"/>
    <brk id="423" max="255" man="1"/>
    <brk id="435" max="255" man="1"/>
  </rowBreaks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Normal="65" zoomScaleSheetLayoutView="55" zoomScalePageLayoutView="0" workbookViewId="0" topLeftCell="A1">
      <selection activeCell="A1" sqref="A1"/>
    </sheetView>
  </sheetViews>
  <sheetFormatPr defaultColWidth="11.625" defaultRowHeight="12.75"/>
  <cols>
    <col min="1" max="1" width="28.00390625" style="80" customWidth="1"/>
    <col min="2" max="16384" width="11.625" style="8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Normal="70" zoomScaleSheetLayoutView="55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Normal="70" zoomScaleSheetLayoutView="55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 Г. Калугин</dc:creator>
  <cp:keywords/>
  <dc:description/>
  <cp:lastModifiedBy>kalk</cp:lastModifiedBy>
  <cp:lastPrinted>2015-01-19T13:24:40Z</cp:lastPrinted>
  <dcterms:created xsi:type="dcterms:W3CDTF">2014-10-13T10:32:14Z</dcterms:created>
  <dcterms:modified xsi:type="dcterms:W3CDTF">2015-01-19T13:29:29Z</dcterms:modified>
  <cp:category/>
  <cp:version/>
  <cp:contentType/>
  <cp:contentStatus/>
</cp:coreProperties>
</file>